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3"/>
  </bookViews>
  <sheets>
    <sheet name="Bang CDKT" sheetId="1" r:id="rId1"/>
    <sheet name="Bang CDKT dang tom tat" sheetId="2" r:id="rId2"/>
    <sheet name="Bao cao luu chuyen tien te" sheetId="3" r:id="rId3"/>
    <sheet name="Bang lai lo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<sst xmlns="http://schemas.openxmlformats.org/spreadsheetml/2006/main" count="331" uniqueCount="299">
  <si>
    <t>B¶ng c©n ®èi kÕ to¸n  GI÷a NI£N §é</t>
  </si>
  <si>
    <t>QuÝ III n¨m 2007</t>
  </si>
  <si>
    <t>T¹i ngµy 30/09/2007</t>
  </si>
  <si>
    <t>§¬n vÞ tÝnh: ®ång</t>
  </si>
  <si>
    <t>Tµi s¶n</t>
  </si>
  <si>
    <t>M· sè</t>
  </si>
  <si>
    <t>TM</t>
  </si>
  <si>
    <t>Sè cuèi quý</t>
  </si>
  <si>
    <t>Sè ®Çu n¨m</t>
  </si>
  <si>
    <t>A. Tµi s¶n ng¾n h¹n</t>
  </si>
  <si>
    <t>I. TiÒn vµ c¸c kho¶n t­¬ng ®­¬ng tiÒn</t>
  </si>
  <si>
    <t xml:space="preserve">   1. TiÒn </t>
  </si>
  <si>
    <t xml:space="preserve">   2. C¸c kho¶n t­¬ng ®­¬ng tiÒn</t>
  </si>
  <si>
    <t>II. C¸c kho¶n ®Çu t­ tµi chÝnh ng¾n h¹n</t>
  </si>
  <si>
    <t xml:space="preserve">   1. §Çu t­ ng¾n h¹n </t>
  </si>
  <si>
    <t xml:space="preserve">   3. Dù phßng gi¶m gi¸ ®Çu t­ ng¾n h¹n (*)</t>
  </si>
  <si>
    <t>III. C¸c kho¶n ph¶i thu</t>
  </si>
  <si>
    <t xml:space="preserve">   1. Ph¶i thu cña kh¸ch hµng</t>
  </si>
  <si>
    <t xml:space="preserve">     - Ph¶i thu cña ho¹t ®éng nhËn TBH</t>
  </si>
  <si>
    <t xml:space="preserve">     - Ph¶i thu cña ho¹t ®éng nh­îng TBH</t>
  </si>
  <si>
    <t xml:space="preserve">     - Ph¶i thu kh¸c cña kh¸ch hµng</t>
  </si>
  <si>
    <t xml:space="preserve">   2. Tr¶ tr­íc cho ng­êi b¸n</t>
  </si>
  <si>
    <t xml:space="preserve">   4. Ph¶i thu néi bé</t>
  </si>
  <si>
    <t xml:space="preserve">   5. C¸c kho¶n ph¶i thu kh¸c</t>
  </si>
  <si>
    <t xml:space="preserve">   6.Dù phßng c¸c kho¶n ph¶i thu khã ®ßi(*)</t>
  </si>
  <si>
    <t>IV. Hµng tån kho</t>
  </si>
  <si>
    <t xml:space="preserve">   1. Hµng tån kho</t>
  </si>
  <si>
    <t xml:space="preserve">   2. Dù phßng gi¶m gi¸ hµng tån kho (*)</t>
  </si>
  <si>
    <t>V. Tµi s¶n ng¾n h¹n kh¸c</t>
  </si>
  <si>
    <t xml:space="preserve">   1. Chi phÝ tr¶ tr­íc ng¾n h¹n</t>
  </si>
  <si>
    <t xml:space="preserve">   2. ThuÕ GTGT ®­îc khÊu trõ</t>
  </si>
  <si>
    <t xml:space="preserve">   3.TµI s¶n ng¾n h¹n kh¸c(T¹m øng)</t>
  </si>
  <si>
    <t>B Tµi s¶n dµi h¹n</t>
  </si>
  <si>
    <t>I.  C¸c kho¶n ph¶i thu dµi h¹n</t>
  </si>
  <si>
    <t>II. Tµi s¶n cè ®Þnh</t>
  </si>
  <si>
    <t xml:space="preserve">   1. Tµi s¶n cè ®Þnh h÷u h×nh:</t>
  </si>
  <si>
    <t xml:space="preserve">     - Nguyªn gi¸ (10)</t>
  </si>
  <si>
    <t xml:space="preserve">     - Gi¸ trÞ hao mßn luü kÕ  (*)</t>
  </si>
  <si>
    <t xml:space="preserve">   2.Tµi s¶n cè ®Þnh thuª tµi chÝnh</t>
  </si>
  <si>
    <t xml:space="preserve">   3. Tµi s¶n cè ®Þnh v« h×nh</t>
  </si>
  <si>
    <t xml:space="preserve">     - Nguyªn gi¸</t>
  </si>
  <si>
    <t xml:space="preserve">     - Gi¸ trÞ hao mßn luü kÕ (*)</t>
  </si>
  <si>
    <t xml:space="preserve">   4. ChÝ phÝ x©y dùng c¬ b¶n dë dang</t>
  </si>
  <si>
    <t>III. BÊt ®éng s¶n ®Çu t­</t>
  </si>
  <si>
    <t>IV. C¸c kho¶n ®Çu t­ tµi chÝnh dµi h¹n</t>
  </si>
  <si>
    <t xml:space="preserve">   1. §Çu t­ vµo c«ng ty con</t>
  </si>
  <si>
    <t xml:space="preserve">   2. §t­ vµo c«ng ty liªn kÕt, liªn doanh</t>
  </si>
  <si>
    <t xml:space="preserve">     - Gãp vèn cæ phÇn</t>
  </si>
  <si>
    <t xml:space="preserve">     - Gãp vèn liªn doanh</t>
  </si>
  <si>
    <t xml:space="preserve">   3. §Çu t­ dµi h¹n kh¸c</t>
  </si>
  <si>
    <t xml:space="preserve">   4. Dù phßng gi¶m gi¸ ®Çu t­ dµi h¹n</t>
  </si>
  <si>
    <t>IV. Tµi s¶n dµi h¹n kh¸c</t>
  </si>
  <si>
    <t xml:space="preserve">   1. Chi phÝ tr¶ tr­íc dµi h¹n</t>
  </si>
  <si>
    <t xml:space="preserve">   2. TµI s¶n thuÕ thu nhËp ho·n l¹i</t>
  </si>
  <si>
    <t xml:space="preserve">   3. TµI s¶n dµI h¹n kh¸c(Ký quü BH)</t>
  </si>
  <si>
    <t>Céng tµi s¶n</t>
  </si>
  <si>
    <t>Nguån vèn</t>
  </si>
  <si>
    <t>A. Nî ph¶i tr¶</t>
  </si>
  <si>
    <t>I. Nî ng¾n h¹n</t>
  </si>
  <si>
    <t xml:space="preserve">   1. Vay vµ nî ng¾n h¹n</t>
  </si>
  <si>
    <t xml:space="preserve">   2. Ph¶i tr¶ cho ng­êi b¸n</t>
  </si>
  <si>
    <t xml:space="preserve"> - Ph¶I tr¶ ho¹t ®éng nhËn TBH</t>
  </si>
  <si>
    <t xml:space="preserve"> - Ph¶i tr¶ cña ho¹t ®éng  TBH (3314)</t>
  </si>
  <si>
    <t xml:space="preserve"> - Ph¶i tr¶ vÒ hµng ho¸ lao vô</t>
  </si>
  <si>
    <t xml:space="preserve"> - Ph¶i tr¶ kh¸c (3388)</t>
  </si>
  <si>
    <t xml:space="preserve">   3. Ng­êi mua tr¶ tiÒn tr­íc</t>
  </si>
  <si>
    <t xml:space="preserve">   4. ThuÕ vµ c¸c kho¶n ph¶i nép nhµ n­íc</t>
  </si>
  <si>
    <t xml:space="preserve">   5. Ph¶i tr¶ c¸n bé CNV</t>
  </si>
  <si>
    <t xml:space="preserve">   6. C¸c kho¶n ph¶i tr¶, ph¶I nép kh¸c</t>
  </si>
  <si>
    <t>II. Nî dµi h¹n</t>
  </si>
  <si>
    <t xml:space="preserve">   1. Ph¶i tr¶ dµi h¹n ng­êi b¸n</t>
  </si>
  <si>
    <t xml:space="preserve">   - Dù phßng phÝ</t>
  </si>
  <si>
    <t xml:space="preserve"> </t>
  </si>
  <si>
    <t xml:space="preserve">   - Dù phßng båi th­êng</t>
  </si>
  <si>
    <t xml:space="preserve">   - Dù phßng D§L</t>
  </si>
  <si>
    <t xml:space="preserve">   2.Ph¶i tr¶ dµi h¹n kh¸c</t>
  </si>
  <si>
    <t xml:space="preserve">   3. ThuÕ thu nhËp ho·n l¹i ph¶i tr¶</t>
  </si>
  <si>
    <t>B. vèn chñ së h÷u</t>
  </si>
  <si>
    <t>I . Vèn chñ së h÷u</t>
  </si>
  <si>
    <t xml:space="preserve">   1. Vèn ®Çu t­ cña chñ së h÷u</t>
  </si>
  <si>
    <t xml:space="preserve">   2. ThÆng d­ vèn cæ phÇn</t>
  </si>
  <si>
    <t xml:space="preserve">   3. Cæ phiÕu ng©n quÜ</t>
  </si>
  <si>
    <t xml:space="preserve">   4. Chªnh lÖch ®¸nh gi¸ l¹i tµI s¶n</t>
  </si>
  <si>
    <t xml:space="preserve">   5. Chªnh lÖch tû gi¸ hèi ®o¸i</t>
  </si>
  <si>
    <t xml:space="preserve">   4. Quü ®t­ ptriÓn vµ ngh/cøu khoa häc</t>
  </si>
  <si>
    <t xml:space="preserve">   5. Quü dù phßng tµi chÝnh</t>
  </si>
  <si>
    <t xml:space="preserve">   6. Quü dù tr÷ b¾t buéc</t>
  </si>
  <si>
    <t xml:space="preserve">   7. Lîi nhuËn ch­a ph©n phèi</t>
  </si>
  <si>
    <t>II. Nguån kinh phÝ vµ quÜ kh¸c</t>
  </si>
  <si>
    <t xml:space="preserve">   1. Quü khen th­ëng vµ phóc lîi</t>
  </si>
  <si>
    <t xml:space="preserve">   2. Quü KT-PL ®­a ®Çu t­</t>
  </si>
  <si>
    <t>Tæng nguån vèn</t>
  </si>
  <si>
    <t xml:space="preserve">                                                                                                    LËp, ngµy     th¸ng  10   n¨m 2007</t>
  </si>
  <si>
    <t xml:space="preserve">         LËp b¶ng                                KÕ to¸n tr­ëng                           Tæng Gi¸m ®èc</t>
  </si>
  <si>
    <t xml:space="preserve">         NguyÔn N¨ng Khoan                  L­u ThÞ ViÖt Hoa</t>
  </si>
  <si>
    <t>TrÞnh Quang TuyÕn</t>
  </si>
  <si>
    <r>
      <t>TCt Cæ phÇn t¸I b¶o hiÓm quèc gia viÖt nam</t>
    </r>
    <r>
      <rPr>
        <b/>
        <sz val="10.5"/>
        <rFont val=".VnArialH"/>
        <family val="2"/>
      </rPr>
      <t xml:space="preserve">                                    </t>
    </r>
    <r>
      <rPr>
        <b/>
        <i/>
        <sz val="10"/>
        <rFont val=".VnTime"/>
        <family val="2"/>
      </rPr>
      <t xml:space="preserve">MÉu CBTT - 03 </t>
    </r>
  </si>
  <si>
    <t xml:space="preserve">b¸o c¸o tµi chÝnh tãm t¾t </t>
  </si>
  <si>
    <t xml:space="preserve">                                                       QuÝ III n¨m 2007</t>
  </si>
  <si>
    <t>§¬n vÞ: VN§</t>
  </si>
  <si>
    <t>STT</t>
  </si>
  <si>
    <t>Néi dung</t>
  </si>
  <si>
    <t>Sè d­ ®Çu kú</t>
  </si>
  <si>
    <t>Sè d­ cuèi kú (30/09/2007)</t>
  </si>
  <si>
    <t xml:space="preserve"> Tµi s¶n ng¾n h¹n</t>
  </si>
  <si>
    <t xml:space="preserve"> TiÒn và c¸c kho¶n t­¬ng đ­¬ng tiÒn</t>
  </si>
  <si>
    <t xml:space="preserve"> C¸c kho¶n ®Çu t­ tµi chÝnh ng¾n h¹n</t>
  </si>
  <si>
    <t xml:space="preserve"> C¸c kho¶n ph¶i thu ng¾n h¹n</t>
  </si>
  <si>
    <t xml:space="preserve"> Hµng tån kho</t>
  </si>
  <si>
    <t xml:space="preserve"> Tµi s¶n ng¾n h¹n kh¸c</t>
  </si>
  <si>
    <t>II</t>
  </si>
  <si>
    <t>Tµi s¶n dµi h¹n</t>
  </si>
  <si>
    <t xml:space="preserve"> C¸c kho¶n ph¶i thu dµi h¹n</t>
  </si>
  <si>
    <t xml:space="preserve"> Tµi s¶n cè ®Þnh</t>
  </si>
  <si>
    <t xml:space="preserve">  - Tµi s¶n cè ®Þnh h÷u h×nh</t>
  </si>
  <si>
    <t xml:space="preserve">        + Nguyªn gi¸</t>
  </si>
  <si>
    <t xml:space="preserve">        + Gi¸ trÞ hao mßn luü kÕ</t>
  </si>
  <si>
    <t xml:space="preserve">  - Tµi s¶n cè ®Þnh v« h×nh</t>
  </si>
  <si>
    <t xml:space="preserve">  - Tµi s¶n cè ®Þnh thuª tµI chÝnh</t>
  </si>
  <si>
    <t xml:space="preserve">  - Chi phÝ x©y dùng c¬ b¶n dë dang</t>
  </si>
  <si>
    <t xml:space="preserve"> BÊt ®éng s¶n ®Çu t­</t>
  </si>
  <si>
    <t xml:space="preserve"> C¸c kho¶n ®Çu t­ tµi chÝnh dµi h¹n</t>
  </si>
  <si>
    <r>
      <t xml:space="preserve"> Tµi s¶n dµi h¹n kh¸c </t>
    </r>
    <r>
      <rPr>
        <i/>
        <sz val="10.5"/>
        <rFont val=".VnTime"/>
        <family val="2"/>
      </rPr>
      <t>(Ký quü b¶o hiÓm)</t>
    </r>
  </si>
  <si>
    <t>III</t>
  </si>
  <si>
    <t>Tæng tµi s¶n</t>
  </si>
  <si>
    <t>IV</t>
  </si>
  <si>
    <t xml:space="preserve"> Nî ph¶i tr¶</t>
  </si>
  <si>
    <t xml:space="preserve"> Nî ng¾n h¹n</t>
  </si>
  <si>
    <t xml:space="preserve"> Nî dµi h¹n</t>
  </si>
  <si>
    <t xml:space="preserve">   - Dù phßng nghiÖp vô</t>
  </si>
  <si>
    <t xml:space="preserve"> -  Ph¶I tr¶ dµi h¹n kh¸c</t>
  </si>
  <si>
    <t>V</t>
  </si>
  <si>
    <t xml:space="preserve"> Vèn chñ së h÷u</t>
  </si>
  <si>
    <t xml:space="preserve"> Nguån vèn chñ së h÷u</t>
  </si>
  <si>
    <t xml:space="preserve">  - Vèn ®Çu t­ cña chñ së h÷u</t>
  </si>
  <si>
    <t xml:space="preserve">  - ThÆng d­ vèn cæ phÇn</t>
  </si>
  <si>
    <t xml:space="preserve">  - Cæ phiÕu quÜ</t>
  </si>
  <si>
    <t xml:space="preserve">  - Chªnh lÖch ®¸nh gi¸ l¹i tµi s¶n</t>
  </si>
  <si>
    <t xml:space="preserve">  - Chªnh lÖch tØ gi¸ hèi ®o¸i</t>
  </si>
  <si>
    <t xml:space="preserve">  - C¸c quÜ</t>
  </si>
  <si>
    <t xml:space="preserve">  - Lîi nhuËn sau thuÕ ch­a ph©n phèi</t>
  </si>
  <si>
    <t xml:space="preserve">  - Nguån vèn ®Çu t­ XDCB</t>
  </si>
  <si>
    <t xml:space="preserve"> Nguån kinh phÝ vµ quÜ kh¸c</t>
  </si>
  <si>
    <t xml:space="preserve">  - QuÜ khen th­ëng phóc lîi</t>
  </si>
  <si>
    <t xml:space="preserve">  - Nguån kinh phÝ</t>
  </si>
  <si>
    <t xml:space="preserve">  - Nguån kinh phÝ ®· h×nh thµnh TSC§</t>
  </si>
  <si>
    <t>VI</t>
  </si>
  <si>
    <t xml:space="preserve"> Hµ Néi, ngµy 18 th¸ng 10 n¨m 2007</t>
  </si>
  <si>
    <t>Tæng Gi¸m ®èc</t>
  </si>
  <si>
    <t xml:space="preserve">                      B¸o c¸o kÕt qu¶ ho¹t ®éng kinh doanh gi÷a niªn ®é</t>
  </si>
  <si>
    <t xml:space="preserve">                   QuÝ III/2007</t>
  </si>
  <si>
    <t>đơn vị: đồng VN</t>
  </si>
  <si>
    <t>ChØ tiªu</t>
  </si>
  <si>
    <t>MS</t>
  </si>
  <si>
    <t>Quý III</t>
  </si>
  <si>
    <t>Luỹ kế từ đầu năm đến cuối quý này</t>
  </si>
  <si>
    <t xml:space="preserve">N¨m 2007 </t>
  </si>
  <si>
    <t>N¨m 2006</t>
  </si>
  <si>
    <t>Năm 2007</t>
  </si>
  <si>
    <t>QII/2007</t>
  </si>
  <si>
    <t>1. Thu phÝ nhËn TBH</t>
  </si>
  <si>
    <t>02</t>
  </si>
  <si>
    <t>2. C¸c kho¶n gi¶m trõ</t>
  </si>
  <si>
    <t>03</t>
  </si>
  <si>
    <t xml:space="preserve">  - ChuyÓn phÝ nh­îng TBH</t>
  </si>
  <si>
    <t>04</t>
  </si>
  <si>
    <t xml:space="preserve">  - Hoµn phÝ</t>
  </si>
  <si>
    <t>06</t>
  </si>
  <si>
    <t>3. T¨ng (gi¶m) dù phßng phÝ</t>
  </si>
  <si>
    <t>08</t>
  </si>
  <si>
    <t>4. Thu hoa hång nh­îng TBH</t>
  </si>
  <si>
    <t>09</t>
  </si>
  <si>
    <t>5. Thu kh¸c ho¹t ®éng kinh doanh</t>
  </si>
  <si>
    <t>10</t>
  </si>
  <si>
    <t xml:space="preserve"> - Thu kh¸c nhËn TBH</t>
  </si>
  <si>
    <t>11</t>
  </si>
  <si>
    <t xml:space="preserve"> - Thu kh¸c nh­îng TBH</t>
  </si>
  <si>
    <t>12</t>
  </si>
  <si>
    <t>6. Doanh thu thuÇn H§KD BH(02-03-08+09+10)</t>
  </si>
  <si>
    <t>14</t>
  </si>
  <si>
    <t>7. Chi båi th­êng nhËn TBH, tr¶ tiÒn b¶o hiÓm</t>
  </si>
  <si>
    <t>16</t>
  </si>
  <si>
    <t>8. C¸c kho¶n gi¶m trõ( thu båi th­êng TBH)</t>
  </si>
  <si>
    <t>17</t>
  </si>
  <si>
    <t>9. Båi th­êng thuéc phÇn TN gi÷ l¹i(16-17)</t>
  </si>
  <si>
    <t>21</t>
  </si>
  <si>
    <t>10. Chi båi th­êng tõ quü dao ®éng lín</t>
  </si>
  <si>
    <t>22</t>
  </si>
  <si>
    <t>11. T¨ng (gi¶m ) dù phßng båi th­êng</t>
  </si>
  <si>
    <t>23</t>
  </si>
  <si>
    <t>12. Sè trÝch dù phßng D§L trong quý</t>
  </si>
  <si>
    <t>24</t>
  </si>
  <si>
    <t>13. Chi kh¸c ho¹t ®éng KDBH</t>
  </si>
  <si>
    <t>25</t>
  </si>
  <si>
    <t xml:space="preserve">    - Chi kh¸c ho¹t ®éng KD NTBH</t>
  </si>
  <si>
    <t>34</t>
  </si>
  <si>
    <t xml:space="preserve">     + Chi hoa hång NTBH</t>
  </si>
  <si>
    <t>35</t>
  </si>
  <si>
    <t xml:space="preserve">     + Chi kh¸c</t>
  </si>
  <si>
    <t>38</t>
  </si>
  <si>
    <t xml:space="preserve">    - Chi kh¸c ho¹t ®éng Nh­îng TBH</t>
  </si>
  <si>
    <t>39</t>
  </si>
  <si>
    <t>14. Tæng chi trùc tiÕp H§KD BH(21-22+/-23+24+25)</t>
  </si>
  <si>
    <t>41</t>
  </si>
  <si>
    <t>15. Lîi nhuËn gép ho¹t ®éng kinh doanh BH(14-41)</t>
  </si>
  <si>
    <t>42</t>
  </si>
  <si>
    <t>16. T¨ng(+), gi¶m(-) lîi nhuËn do chªnh lÖch tû gi¸</t>
  </si>
  <si>
    <t>43</t>
  </si>
  <si>
    <t>17. Chi phÝ qu¶n lý doanh nghiÖp</t>
  </si>
  <si>
    <t>44</t>
  </si>
  <si>
    <t>18. Lîi nhuËn thuÇn H§KD BH(42+43-44)</t>
  </si>
  <si>
    <t>45</t>
  </si>
  <si>
    <t>19. Doanh thu ho¹t ®éng tµi chÝnh</t>
  </si>
  <si>
    <t>46</t>
  </si>
  <si>
    <t>20. Chi ho¹t ®éng tµi chÝnh</t>
  </si>
  <si>
    <t>47</t>
  </si>
  <si>
    <t>21. Lîi nhuËn ho¹t ®éng tµi chÝnh(46-47)</t>
  </si>
  <si>
    <t>51</t>
  </si>
  <si>
    <t>22. Thu nhËp ho¹t ®éng kh¸c</t>
  </si>
  <si>
    <t>52</t>
  </si>
  <si>
    <t>23. Chi phÝ ho¹t ®éng kh¸c</t>
  </si>
  <si>
    <t>53</t>
  </si>
  <si>
    <t>24. Lîi nhuËn ho¹t ®éng kh¸c(52-53)</t>
  </si>
  <si>
    <t>54</t>
  </si>
  <si>
    <t>25. Tæng lîi nhuËn kÕ to¸n(45+51+54)</t>
  </si>
  <si>
    <t>55</t>
  </si>
  <si>
    <t>26. C¸c kho¶n ®iÒu chØnh t¨ng (+) hoÆc gi¶m LN ®Ó x¸c ®Þnh lîi nhuËn chÞu thuÕ thuÕ</t>
  </si>
  <si>
    <t>56</t>
  </si>
  <si>
    <t>27. Tæng lîi nhuËn tr­íc thuÕ TNDN(55+/-56)</t>
  </si>
  <si>
    <t>57</t>
  </si>
  <si>
    <t>28. Lîi nhuËn chÞu thuÕ TNDN</t>
  </si>
  <si>
    <t>59</t>
  </si>
  <si>
    <t>29. ThuÕ TNDN ph¶i nép</t>
  </si>
  <si>
    <t>60</t>
  </si>
  <si>
    <t>30. Lîi nhuËn sau thuÕ TNDN (55-60)</t>
  </si>
  <si>
    <t>61</t>
  </si>
  <si>
    <t xml:space="preserve">                                                                                                                                                          LËp,  ngµy       th¸ng  10   n¨m 2007</t>
  </si>
  <si>
    <t xml:space="preserve">                     lËp b¶ng                                                   KÕ to¸n tr­ëng </t>
  </si>
  <si>
    <t>Tæng gi¸m ®èc</t>
  </si>
  <si>
    <t xml:space="preserve">                       NguyÔn N¨ng Khoan                                             L­u ThÞ ViÖt Hoa</t>
  </si>
  <si>
    <t xml:space="preserve">             TrÞnh Quang TuyÕn</t>
  </si>
  <si>
    <t>b¸o c¸o l­u chuyÓn tiÒn tÖ gi÷a niªn ®é</t>
  </si>
  <si>
    <t xml:space="preserve">                         ( Ph­¬ng ph¸p trùc tiÕp)</t>
  </si>
  <si>
    <t xml:space="preserve">                           Quý III/2007</t>
  </si>
  <si>
    <t xml:space="preserve">                           §¬n vÞ tÝnh: ®ång</t>
  </si>
  <si>
    <t>M.S</t>
  </si>
  <si>
    <t>T.M</t>
  </si>
  <si>
    <t>Luü kÕ tõ ®Çu n¨m ®Õn cuèi quý nµy</t>
  </si>
  <si>
    <t>Quý III/2007</t>
  </si>
  <si>
    <t>1</t>
  </si>
  <si>
    <t>I. L­u chuyÓn tiÒn tõ ho¹t ®éng kinh doanh</t>
  </si>
  <si>
    <t>1. TiÒn thu tõ kinh doanh nhËn nh­îng TBH</t>
  </si>
  <si>
    <t>01</t>
  </si>
  <si>
    <t>2. TiÒn chi cho ho¹t ®éng kinh doanh nhËn, nh­îng TBH</t>
  </si>
  <si>
    <t>3. TiÒn chi tr¶ cho ng­êi lao ®éng</t>
  </si>
  <si>
    <t>4. TiÒn chi tr¶ l·i vay</t>
  </si>
  <si>
    <t>5. TiÒn chi nép c¸c lo¹i thuÕ</t>
  </si>
  <si>
    <t>05</t>
  </si>
  <si>
    <t>6. TiÒn thu kh¸c tõ ho¹t ®éng kinh doanh</t>
  </si>
  <si>
    <t>7. TiÒn chi kh¸c cho ho¹t ®éng kinh doanh</t>
  </si>
  <si>
    <t>07</t>
  </si>
  <si>
    <t>L­u chuyÓn tiÒn thuÇn tõ ho¹t ®éng kinh doanh</t>
  </si>
  <si>
    <t>20</t>
  </si>
  <si>
    <t>II. L­u chuyÓn tiÒn tõ ho¹t ®éng ®Çu t­</t>
  </si>
  <si>
    <t>1. TiÒn chi mua s¾m, XD TSC§ vµ c¸c Ts¶n dµi h¹n kh¸c</t>
  </si>
  <si>
    <t>2. TiÒn thu tõ thanhlý, nh­îng b¸n TSC§&amp;c¸c TS dµi h¹n</t>
  </si>
  <si>
    <t xml:space="preserve">3. TiÒn chi cho vay </t>
  </si>
  <si>
    <t>4.TiÒn thu håi cho vay</t>
  </si>
  <si>
    <t>5.TiÒn chi ®Çu t­  tiÒn göi ng¾n h¹n vµ dµi h¹n, chi kh¸c</t>
  </si>
  <si>
    <t xml:space="preserve">6. TiÒn thu håi ®Çu t­  </t>
  </si>
  <si>
    <t>26</t>
  </si>
  <si>
    <t>7. TiÒn thu l·i tiÒn göi, cho vay,cæ tøc vµ lîi nhuËn ®­îc chia</t>
  </si>
  <si>
    <t>27</t>
  </si>
  <si>
    <t>L­u chuyÓn tiÒn thuÇn tõ ho¹t ®éng ®Çu t­</t>
  </si>
  <si>
    <t>30</t>
  </si>
  <si>
    <t>III. L­u chuyÓn tiÒn tõ ho¹t ®éng tµI chÝnh</t>
  </si>
  <si>
    <t>1. TiÒn thu tõ ph¸t hµnh cæ phiÕu,nhËn vèn gãp cña chñ SH</t>
  </si>
  <si>
    <t>31</t>
  </si>
  <si>
    <t>2. TiÒn tr¶ vèn gãp cho c¸c chñ së h÷u,mua l¹i cæ phiÕu</t>
  </si>
  <si>
    <t>32</t>
  </si>
  <si>
    <t>3. TiÒn vay ng¾n h¹n, dµi h¹n nhËn ®­îc</t>
  </si>
  <si>
    <t>33</t>
  </si>
  <si>
    <t>4. TiÒn chi l·i gãp vèn cæ phÇn, thanh to¸n nhanh</t>
  </si>
  <si>
    <t>5. Cæ tøc, lîi nhuËn ®· tr¶ cho chñ së h÷u</t>
  </si>
  <si>
    <t>36</t>
  </si>
  <si>
    <t>L­u chuyÓn tiÒn thuÇn tõ ho¹t ®éng tµi chÝnh</t>
  </si>
  <si>
    <t>40</t>
  </si>
  <si>
    <t>L­u chuyÓn tiÒn thuÇn trong kú(20+30+40)</t>
  </si>
  <si>
    <t>50</t>
  </si>
  <si>
    <t>TiÒn vµ t­¬ng ®­¬ng tiÒn ®Çu kú</t>
  </si>
  <si>
    <t>¶nh h­ëng cña tû gi¸ hèi ®o¸i qui ®æi ngo¹i tÖ</t>
  </si>
  <si>
    <t>TiÒn vµ t­¬ng ®­¬ng tiÒn cuèi kú( 50+60+61)</t>
  </si>
  <si>
    <t>70</t>
  </si>
  <si>
    <t>29</t>
  </si>
  <si>
    <t xml:space="preserve">                                                                                                                      Hµ néi,  ngµy  17   th¸ng  10   n¨m 2007</t>
  </si>
  <si>
    <t xml:space="preserve">      lËp b¶ng                                      KÕ to¸n tr­ëng</t>
  </si>
  <si>
    <t xml:space="preserve">               Tæng gi¸m ®èc</t>
  </si>
  <si>
    <t xml:space="preserve">        NguyÔn N¨ng Khoan                      L­u ThÞ ViÖt Hoa</t>
  </si>
  <si>
    <t xml:space="preserve">                      TrÞnh Quang TuyÕn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</si>
</sst>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);\(#,##0\)"/>
    <numFmt numFmtId="173" formatCode="_(* #,##0_);_(* \(#,##0\);_(* &quot;-&quot;??_);_(@_)"/>
    <numFmt numFmtId="174" formatCode="#,###\);\(#,###\)"/>
    <numFmt numFmtId="175" formatCode="#,##0;\(#,##0\)"/>
  </numFmts>
  <fonts count="49">
    <font>
      <sz val="10"/>
      <name val="Arial"/>
      <family val="0"/>
    </font>
    <font>
      <b/>
      <sz val="10.5"/>
      <name val=".VnArialH"/>
      <family val="2"/>
    </font>
    <font>
      <sz val="10.5"/>
      <name val="Arial"/>
      <family val="0"/>
    </font>
    <font>
      <b/>
      <sz val="10"/>
      <name val=".VnArialH"/>
      <family val="2"/>
    </font>
    <font>
      <i/>
      <sz val="10.5"/>
      <name val=".VnArial"/>
      <family val="2"/>
    </font>
    <font>
      <b/>
      <sz val="10.5"/>
      <name val=".VnTime"/>
      <family val="2"/>
    </font>
    <font>
      <i/>
      <sz val="10.5"/>
      <name val=".VnTime"/>
      <family val="2"/>
    </font>
    <font>
      <b/>
      <sz val="10.5"/>
      <name val=".VnArial"/>
      <family val="2"/>
    </font>
    <font>
      <b/>
      <sz val="11"/>
      <name val=".VnArialH"/>
      <family val="2"/>
    </font>
    <font>
      <sz val="10.5"/>
      <name val=".VnArialH"/>
      <family val="2"/>
    </font>
    <font>
      <sz val="10.5"/>
      <name val=".VnTime"/>
      <family val="2"/>
    </font>
    <font>
      <sz val="11"/>
      <name val=".VnTime"/>
      <family val="2"/>
    </font>
    <font>
      <sz val="10.5"/>
      <name val=".VnArial"/>
      <family val="2"/>
    </font>
    <font>
      <b/>
      <sz val="11"/>
      <name val=".VnTime"/>
      <family val="2"/>
    </font>
    <font>
      <b/>
      <sz val="10.5"/>
      <name val=".VnTimeH"/>
      <family val="2"/>
    </font>
    <font>
      <b/>
      <sz val="11"/>
      <name val=".VnTimeH"/>
      <family val="2"/>
    </font>
    <font>
      <i/>
      <sz val="11"/>
      <name val=".VnTime"/>
      <family val="2"/>
    </font>
    <font>
      <sz val="10"/>
      <name val=".VnTime"/>
      <family val="0"/>
    </font>
    <font>
      <b/>
      <i/>
      <sz val="10"/>
      <name val=".VnTime"/>
      <family val="2"/>
    </font>
    <font>
      <sz val="10"/>
      <name val=".VnArialH"/>
      <family val="2"/>
    </font>
    <font>
      <b/>
      <sz val="12"/>
      <name val=".VnTime"/>
      <family val="2"/>
    </font>
    <font>
      <i/>
      <sz val="10"/>
      <name val=".VnTime"/>
      <family val="2"/>
    </font>
    <font>
      <b/>
      <sz val="10"/>
      <name val=".VnArial"/>
      <family val="2"/>
    </font>
    <font>
      <sz val="10"/>
      <name val=".VnArial"/>
      <family val="2"/>
    </font>
    <font>
      <sz val="10.5"/>
      <name val=".VnTimeH"/>
      <family val="2"/>
    </font>
    <font>
      <b/>
      <sz val="10"/>
      <name val=".VnTime"/>
      <family val="2"/>
    </font>
    <font>
      <sz val="13"/>
      <name val=".VnTime"/>
      <family val="0"/>
    </font>
    <font>
      <sz val="11"/>
      <name val=".VnArialH"/>
      <family val="2"/>
    </font>
    <font>
      <i/>
      <sz val="13"/>
      <name val=".VnTime"/>
      <family val="2"/>
    </font>
    <font>
      <sz val="12"/>
      <name val=".VnTime"/>
      <family val="0"/>
    </font>
    <font>
      <b/>
      <sz val="12"/>
      <name val=".VnArialH"/>
      <family val="2"/>
    </font>
    <font>
      <b/>
      <sz val="11"/>
      <name val=".VnArial"/>
      <family val="2"/>
    </font>
    <font>
      <b/>
      <sz val="9"/>
      <name val=".VnArial"/>
      <family val="2"/>
    </font>
    <font>
      <i/>
      <sz val="12"/>
      <name val=".VnTime"/>
      <family val="2"/>
    </font>
    <font>
      <sz val="12"/>
      <name val=".VnArial"/>
      <family val="2"/>
    </font>
    <font>
      <sz val="11.5"/>
      <name val=".VnTime"/>
      <family val="0"/>
    </font>
    <font>
      <sz val="11.5"/>
      <name val=".VnArial"/>
      <family val="2"/>
    </font>
    <font>
      <b/>
      <i/>
      <sz val="11"/>
      <name val=".VnTime"/>
      <family val="2"/>
    </font>
    <font>
      <b/>
      <sz val="10"/>
      <color indexed="10"/>
      <name val=".VnArial"/>
      <family val="2"/>
    </font>
    <font>
      <sz val="10"/>
      <color indexed="10"/>
      <name val=".VnArial"/>
      <family val="2"/>
    </font>
    <font>
      <b/>
      <sz val="11"/>
      <color indexed="10"/>
      <name val=".VnArial"/>
      <family val="2"/>
    </font>
    <font>
      <sz val="11"/>
      <color indexed="10"/>
      <name val=".VnArial"/>
      <family val="2"/>
    </font>
    <font>
      <b/>
      <i/>
      <sz val="11"/>
      <color indexed="12"/>
      <name val=".VnArial"/>
      <family val="2"/>
    </font>
    <font>
      <b/>
      <sz val="11"/>
      <color indexed="12"/>
      <name val=".VnArial"/>
      <family val="2"/>
    </font>
    <font>
      <sz val="11"/>
      <color indexed="12"/>
      <name val=".VnArial"/>
      <family val="2"/>
    </font>
    <font>
      <sz val="11"/>
      <name val=".VnArial"/>
      <family val="2"/>
    </font>
    <font>
      <i/>
      <sz val="11"/>
      <name val=".VnArial"/>
      <family val="2"/>
    </font>
    <font>
      <sz val="11"/>
      <name val=".VnTimeH"/>
      <family val="2"/>
    </font>
    <font>
      <b/>
      <sz val="11.5"/>
      <name val=".VnTim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20" applyFont="1" applyBorder="1" applyAlignment="1">
      <alignment horizontal="center" wrapText="1"/>
      <protection/>
    </xf>
    <xf numFmtId="0" fontId="6" fillId="0" borderId="1" xfId="20" applyFont="1" applyBorder="1" applyAlignment="1">
      <alignment horizontal="center" wrapText="1"/>
      <protection/>
    </xf>
    <xf numFmtId="0" fontId="1" fillId="0" borderId="2" xfId="20" applyFont="1" applyBorder="1" applyAlignment="1">
      <alignment horizontal="center" wrapText="1"/>
      <protection/>
    </xf>
    <xf numFmtId="0" fontId="3" fillId="0" borderId="2" xfId="20" applyFont="1" applyBorder="1" applyAlignment="1">
      <alignment horizontal="center"/>
      <protection/>
    </xf>
    <xf numFmtId="14" fontId="7" fillId="0" borderId="2" xfId="20" applyNumberFormat="1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 quotePrefix="1">
      <alignment horizontal="center"/>
      <protection/>
    </xf>
    <xf numFmtId="0" fontId="8" fillId="0" borderId="2" xfId="20" applyNumberFormat="1" applyFont="1" applyBorder="1" applyAlignment="1" quotePrefix="1">
      <alignment horizontal="center"/>
      <protection/>
    </xf>
    <xf numFmtId="0" fontId="1" fillId="0" borderId="2" xfId="20" applyFont="1" applyBorder="1" applyAlignment="1">
      <alignment wrapText="1"/>
      <protection/>
    </xf>
    <xf numFmtId="0" fontId="9" fillId="0" borderId="2" xfId="20" applyFont="1" applyBorder="1" applyAlignment="1">
      <alignment horizontal="center"/>
      <protection/>
    </xf>
    <xf numFmtId="3" fontId="1" fillId="0" borderId="2" xfId="20" applyNumberFormat="1" applyFont="1" applyBorder="1">
      <alignment/>
      <protection/>
    </xf>
    <xf numFmtId="3" fontId="8" fillId="0" borderId="2" xfId="20" applyNumberFormat="1" applyFont="1" applyBorder="1">
      <alignment/>
      <protection/>
    </xf>
    <xf numFmtId="0" fontId="7" fillId="0" borderId="3" xfId="20" applyFont="1" applyBorder="1" applyAlignment="1">
      <alignment wrapText="1"/>
      <protection/>
    </xf>
    <xf numFmtId="0" fontId="7" fillId="0" borderId="3" xfId="20" applyFont="1" applyBorder="1" applyAlignment="1">
      <alignment horizontal="center"/>
      <protection/>
    </xf>
    <xf numFmtId="3" fontId="7" fillId="0" borderId="3" xfId="20" applyNumberFormat="1" applyFont="1" applyBorder="1">
      <alignment/>
      <protection/>
    </xf>
    <xf numFmtId="0" fontId="10" fillId="0" borderId="4" xfId="20" applyFont="1" applyBorder="1" applyAlignment="1">
      <alignment wrapText="1"/>
      <protection/>
    </xf>
    <xf numFmtId="0" fontId="10" fillId="0" borderId="4" xfId="20" applyFont="1" applyBorder="1" applyAlignment="1">
      <alignment horizontal="center"/>
      <protection/>
    </xf>
    <xf numFmtId="3" fontId="10" fillId="0" borderId="4" xfId="20" applyNumberFormat="1" applyFont="1" applyBorder="1">
      <alignment/>
      <protection/>
    </xf>
    <xf numFmtId="3" fontId="11" fillId="0" borderId="4" xfId="20" applyNumberFormat="1" applyFont="1" applyBorder="1">
      <alignment/>
      <protection/>
    </xf>
    <xf numFmtId="0" fontId="10" fillId="0" borderId="5" xfId="20" applyFont="1" applyBorder="1" applyAlignment="1">
      <alignment wrapText="1"/>
      <protection/>
    </xf>
    <xf numFmtId="0" fontId="10" fillId="0" borderId="5" xfId="20" applyFont="1" applyBorder="1" applyAlignment="1">
      <alignment horizontal="center"/>
      <protection/>
    </xf>
    <xf numFmtId="3" fontId="10" fillId="0" borderId="5" xfId="20" applyNumberFormat="1" applyFont="1" applyBorder="1">
      <alignment/>
      <protection/>
    </xf>
    <xf numFmtId="3" fontId="11" fillId="0" borderId="5" xfId="20" applyNumberFormat="1" applyFont="1" applyBorder="1">
      <alignment/>
      <protection/>
    </xf>
    <xf numFmtId="0" fontId="7" fillId="0" borderId="5" xfId="20" applyFont="1" applyBorder="1" applyAlignment="1">
      <alignment wrapText="1"/>
      <protection/>
    </xf>
    <xf numFmtId="0" fontId="7" fillId="0" borderId="5" xfId="20" applyFont="1" applyBorder="1" applyAlignment="1">
      <alignment horizontal="center"/>
      <protection/>
    </xf>
    <xf numFmtId="3" fontId="7" fillId="0" borderId="5" xfId="20" applyNumberFormat="1" applyFont="1" applyBorder="1">
      <alignment/>
      <protection/>
    </xf>
    <xf numFmtId="0" fontId="12" fillId="0" borderId="5" xfId="20" applyFont="1" applyBorder="1" applyAlignment="1">
      <alignment horizontal="center"/>
      <protection/>
    </xf>
    <xf numFmtId="3" fontId="12" fillId="0" borderId="5" xfId="20" applyNumberFormat="1" applyFont="1" applyBorder="1">
      <alignment/>
      <protection/>
    </xf>
    <xf numFmtId="0" fontId="6" fillId="0" borderId="5" xfId="20" applyFont="1" applyBorder="1" applyAlignment="1" quotePrefix="1">
      <alignment wrapText="1"/>
      <protection/>
    </xf>
    <xf numFmtId="3" fontId="2" fillId="0" borderId="0" xfId="0" applyNumberFormat="1" applyFont="1" applyAlignment="1">
      <alignment/>
    </xf>
    <xf numFmtId="0" fontId="6" fillId="0" borderId="5" xfId="20" applyFont="1" applyBorder="1" applyAlignment="1">
      <alignment wrapText="1"/>
      <protection/>
    </xf>
    <xf numFmtId="0" fontId="1" fillId="0" borderId="5" xfId="20" applyFont="1" applyBorder="1" applyAlignment="1">
      <alignment wrapText="1"/>
      <protection/>
    </xf>
    <xf numFmtId="0" fontId="1" fillId="0" borderId="5" xfId="20" applyFont="1" applyBorder="1" applyAlignment="1">
      <alignment horizontal="center"/>
      <protection/>
    </xf>
    <xf numFmtId="3" fontId="1" fillId="0" borderId="5" xfId="20" applyNumberFormat="1" applyFont="1" applyBorder="1">
      <alignment/>
      <protection/>
    </xf>
    <xf numFmtId="3" fontId="8" fillId="0" borderId="5" xfId="20" applyNumberFormat="1" applyFont="1" applyBorder="1">
      <alignment/>
      <protection/>
    </xf>
    <xf numFmtId="172" fontId="10" fillId="0" borderId="5" xfId="20" applyNumberFormat="1" applyFont="1" applyBorder="1">
      <alignment/>
      <protection/>
    </xf>
    <xf numFmtId="172" fontId="11" fillId="0" borderId="5" xfId="20" applyNumberFormat="1" applyFont="1" applyBorder="1">
      <alignment/>
      <protection/>
    </xf>
    <xf numFmtId="0" fontId="5" fillId="0" borderId="5" xfId="20" applyFont="1" applyBorder="1" applyAlignment="1">
      <alignment wrapText="1"/>
      <protection/>
    </xf>
    <xf numFmtId="0" fontId="5" fillId="0" borderId="5" xfId="20" applyFont="1" applyBorder="1" applyAlignment="1">
      <alignment horizontal="center"/>
      <protection/>
    </xf>
    <xf numFmtId="3" fontId="5" fillId="0" borderId="5" xfId="20" applyNumberFormat="1" applyFont="1" applyBorder="1">
      <alignment/>
      <protection/>
    </xf>
    <xf numFmtId="3" fontId="13" fillId="0" borderId="5" xfId="20" applyNumberFormat="1" applyFont="1" applyBorder="1">
      <alignment/>
      <protection/>
    </xf>
    <xf numFmtId="0" fontId="10" fillId="0" borderId="6" xfId="20" applyFont="1" applyBorder="1" applyAlignment="1">
      <alignment wrapText="1"/>
      <protection/>
    </xf>
    <xf numFmtId="0" fontId="10" fillId="0" borderId="6" xfId="20" applyFont="1" applyBorder="1" applyAlignment="1">
      <alignment horizontal="center"/>
      <protection/>
    </xf>
    <xf numFmtId="3" fontId="10" fillId="0" borderId="6" xfId="20" applyNumberFormat="1" applyFont="1" applyBorder="1">
      <alignment/>
      <protection/>
    </xf>
    <xf numFmtId="3" fontId="11" fillId="0" borderId="6" xfId="20" applyNumberFormat="1" applyFont="1" applyBorder="1">
      <alignment/>
      <protection/>
    </xf>
    <xf numFmtId="0" fontId="10" fillId="0" borderId="6" xfId="20" applyFont="1" applyBorder="1" applyAlignment="1" quotePrefix="1">
      <alignment wrapText="1"/>
      <protection/>
    </xf>
    <xf numFmtId="0" fontId="14" fillId="0" borderId="0" xfId="20" applyFont="1" applyBorder="1" applyAlignment="1">
      <alignment horizontal="center" wrapText="1"/>
      <protection/>
    </xf>
    <xf numFmtId="0" fontId="14" fillId="0" borderId="0" xfId="20" applyFont="1" applyBorder="1" applyAlignment="1">
      <alignment horizontal="center"/>
      <protection/>
    </xf>
    <xf numFmtId="3" fontId="14" fillId="0" borderId="0" xfId="20" applyNumberFormat="1" applyFont="1" applyBorder="1">
      <alignment/>
      <protection/>
    </xf>
    <xf numFmtId="3" fontId="15" fillId="0" borderId="0" xfId="20" applyNumberFormat="1" applyFont="1" applyBorder="1">
      <alignment/>
      <protection/>
    </xf>
    <xf numFmtId="0" fontId="14" fillId="0" borderId="2" xfId="20" applyFont="1" applyBorder="1" applyAlignment="1">
      <alignment horizontal="center"/>
      <protection/>
    </xf>
    <xf numFmtId="0" fontId="7" fillId="0" borderId="4" xfId="20" applyFont="1" applyBorder="1" applyAlignment="1">
      <alignment wrapText="1"/>
      <protection/>
    </xf>
    <xf numFmtId="0" fontId="7" fillId="0" borderId="4" xfId="20" applyFont="1" applyBorder="1" applyAlignment="1">
      <alignment horizontal="center"/>
      <protection/>
    </xf>
    <xf numFmtId="3" fontId="7" fillId="0" borderId="4" xfId="20" applyNumberFormat="1" applyFont="1" applyBorder="1">
      <alignment/>
      <protection/>
    </xf>
    <xf numFmtId="0" fontId="6" fillId="0" borderId="5" xfId="20" applyFont="1" applyBorder="1" applyAlignment="1" quotePrefix="1">
      <alignment horizontal="left" wrapText="1"/>
      <protection/>
    </xf>
    <xf numFmtId="169" fontId="10" fillId="0" borderId="5" xfId="16" applyFont="1" applyBorder="1" applyAlignment="1">
      <alignment/>
    </xf>
    <xf numFmtId="169" fontId="11" fillId="0" borderId="5" xfId="16" applyFont="1" applyBorder="1" applyAlignment="1">
      <alignment/>
    </xf>
    <xf numFmtId="0" fontId="14" fillId="0" borderId="7" xfId="20" applyFont="1" applyBorder="1" applyAlignment="1">
      <alignment horizontal="center" wrapText="1"/>
      <protection/>
    </xf>
    <xf numFmtId="0" fontId="5" fillId="0" borderId="7" xfId="20" applyFont="1" applyBorder="1" applyAlignment="1">
      <alignment horizontal="center"/>
      <protection/>
    </xf>
    <xf numFmtId="3" fontId="5" fillId="0" borderId="7" xfId="20" applyNumberFormat="1" applyFont="1" applyBorder="1">
      <alignment/>
      <protection/>
    </xf>
    <xf numFmtId="0" fontId="1" fillId="0" borderId="0" xfId="20" applyFont="1" applyAlignme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>
      <alignment/>
      <protection/>
    </xf>
    <xf numFmtId="3" fontId="10" fillId="0" borderId="0" xfId="20" applyNumberFormat="1" applyFont="1">
      <alignment/>
      <protection/>
    </xf>
    <xf numFmtId="0" fontId="13" fillId="0" borderId="0" xfId="20" applyFont="1" applyAlignment="1">
      <alignment/>
      <protection/>
    </xf>
    <xf numFmtId="0" fontId="11" fillId="0" borderId="0" xfId="20" applyFont="1">
      <alignment/>
      <protection/>
    </xf>
    <xf numFmtId="3" fontId="11" fillId="0" borderId="0" xfId="20" applyNumberFormat="1" applyFont="1">
      <alignment/>
      <protection/>
    </xf>
    <xf numFmtId="3" fontId="13" fillId="0" borderId="0" xfId="20" applyNumberFormat="1" applyFont="1">
      <alignment/>
      <protection/>
    </xf>
    <xf numFmtId="0" fontId="9" fillId="0" borderId="0" xfId="19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20" applyFont="1" applyAlignment="1">
      <alignment horizontal="center"/>
      <protection/>
    </xf>
    <xf numFmtId="0" fontId="20" fillId="0" borderId="0" xfId="20" applyFont="1" applyBorder="1" applyAlignment="1">
      <alignment horizontal="center" wrapText="1"/>
      <protection/>
    </xf>
    <xf numFmtId="0" fontId="21" fillId="0" borderId="0" xfId="20" applyFont="1" applyBorder="1" applyAlignment="1">
      <alignment horizont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14" fontId="22" fillId="0" borderId="2" xfId="20" applyNumberFormat="1" applyFont="1" applyBorder="1" applyAlignment="1">
      <alignment horizontal="center" vertical="center"/>
      <protection/>
    </xf>
    <xf numFmtId="14" fontId="22" fillId="0" borderId="2" xfId="20" applyNumberFormat="1" applyFont="1" applyBorder="1" applyAlignment="1">
      <alignment horizontal="center" wrapText="1"/>
      <protection/>
    </xf>
    <xf numFmtId="0" fontId="0" fillId="0" borderId="8" xfId="0" applyBorder="1" applyAlignment="1">
      <alignment/>
    </xf>
    <xf numFmtId="0" fontId="22" fillId="0" borderId="3" xfId="20" applyFont="1" applyBorder="1" applyAlignment="1">
      <alignment horizontal="center" wrapText="1"/>
      <protection/>
    </xf>
    <xf numFmtId="0" fontId="7" fillId="0" borderId="3" xfId="20" applyFont="1" applyBorder="1" applyAlignment="1">
      <alignment horizontal="left"/>
      <protection/>
    </xf>
    <xf numFmtId="173" fontId="23" fillId="0" borderId="3" xfId="15" applyNumberFormat="1" applyFont="1" applyBorder="1" applyAlignment="1">
      <alignment horizontal="center"/>
    </xf>
    <xf numFmtId="3" fontId="23" fillId="0" borderId="3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2" fillId="0" borderId="5" xfId="20" applyFont="1" applyBorder="1" applyAlignment="1">
      <alignment horizontal="center" wrapText="1"/>
      <protection/>
    </xf>
    <xf numFmtId="0" fontId="7" fillId="0" borderId="5" xfId="20" applyFont="1" applyBorder="1" applyAlignment="1">
      <alignment horizontal="left"/>
      <protection/>
    </xf>
    <xf numFmtId="173" fontId="23" fillId="0" borderId="5" xfId="15" applyNumberFormat="1" applyFont="1" applyBorder="1" applyAlignment="1">
      <alignment horizontal="center"/>
    </xf>
    <xf numFmtId="3" fontId="23" fillId="0" borderId="5" xfId="20" applyNumberFormat="1" applyFont="1" applyBorder="1">
      <alignment/>
      <protection/>
    </xf>
    <xf numFmtId="0" fontId="17" fillId="0" borderId="5" xfId="0" applyFont="1" applyBorder="1" applyAlignment="1">
      <alignment horizontal="center"/>
    </xf>
    <xf numFmtId="0" fontId="10" fillId="0" borderId="5" xfId="20" applyFont="1" applyBorder="1" applyAlignment="1">
      <alignment horizontal="left" wrapText="1"/>
      <protection/>
    </xf>
    <xf numFmtId="3" fontId="24" fillId="0" borderId="5" xfId="20" applyNumberFormat="1" applyFont="1" applyBorder="1">
      <alignment/>
      <protection/>
    </xf>
    <xf numFmtId="174" fontId="10" fillId="0" borderId="5" xfId="20" applyNumberFormat="1" applyFont="1" applyBorder="1">
      <alignment/>
      <protection/>
    </xf>
    <xf numFmtId="0" fontId="25" fillId="0" borderId="5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8" xfId="0" applyFont="1" applyBorder="1" applyAlignment="1">
      <alignment/>
    </xf>
    <xf numFmtId="0" fontId="25" fillId="0" borderId="2" xfId="0" applyFont="1" applyBorder="1" applyAlignment="1">
      <alignment horizontal="center"/>
    </xf>
    <xf numFmtId="0" fontId="3" fillId="0" borderId="2" xfId="20" applyFont="1" applyBorder="1" applyAlignment="1">
      <alignment horizontal="center" wrapText="1"/>
      <protection/>
    </xf>
    <xf numFmtId="173" fontId="1" fillId="0" borderId="2" xfId="15" applyNumberFormat="1" applyFont="1" applyBorder="1" applyAlignment="1">
      <alignment horizontal="center" wrapText="1"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8" xfId="0" applyFont="1" applyBorder="1" applyAlignment="1">
      <alignment/>
    </xf>
    <xf numFmtId="173" fontId="24" fillId="0" borderId="5" xfId="20" applyNumberFormat="1" applyFont="1" applyBorder="1">
      <alignment/>
      <protection/>
    </xf>
    <xf numFmtId="3" fontId="0" fillId="0" borderId="0" xfId="0" applyNumberFormat="1" applyBorder="1" applyAlignment="1">
      <alignment/>
    </xf>
    <xf numFmtId="173" fontId="10" fillId="0" borderId="5" xfId="15" applyNumberFormat="1" applyFont="1" applyBorder="1" applyAlignment="1">
      <alignment/>
    </xf>
    <xf numFmtId="169" fontId="10" fillId="0" borderId="6" xfId="16" applyFont="1" applyBorder="1" applyAlignment="1">
      <alignment/>
    </xf>
    <xf numFmtId="0" fontId="10" fillId="0" borderId="5" xfId="20" applyFont="1" applyBorder="1" applyAlignment="1" quotePrefix="1">
      <alignment wrapText="1"/>
      <protection/>
    </xf>
    <xf numFmtId="0" fontId="20" fillId="0" borderId="0" xfId="0" applyFont="1" applyBorder="1" applyAlignment="1">
      <alignment horizontal="center"/>
    </xf>
    <xf numFmtId="0" fontId="15" fillId="0" borderId="0" xfId="20" applyFont="1" applyBorder="1" applyAlignment="1">
      <alignment horizontal="center" wrapText="1"/>
      <protection/>
    </xf>
    <xf numFmtId="3" fontId="20" fillId="0" borderId="0" xfId="20" applyNumberFormat="1" applyFont="1" applyBorder="1">
      <alignment/>
      <protection/>
    </xf>
    <xf numFmtId="0" fontId="21" fillId="0" borderId="0" xfId="0" applyFont="1" applyAlignment="1">
      <alignment horizontal="right"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169" fontId="29" fillId="0" borderId="0" xfId="16" applyAlignment="1">
      <alignment/>
    </xf>
    <xf numFmtId="173" fontId="10" fillId="0" borderId="0" xfId="15" applyNumberFormat="1" applyFont="1" applyAlignment="1">
      <alignment/>
    </xf>
    <xf numFmtId="173" fontId="0" fillId="0" borderId="0" xfId="15" applyNumberFormat="1" applyAlignment="1">
      <alignment/>
    </xf>
    <xf numFmtId="169" fontId="21" fillId="0" borderId="0" xfId="16" applyFont="1" applyBorder="1" applyAlignment="1">
      <alignment horizontal="center"/>
    </xf>
    <xf numFmtId="173" fontId="4" fillId="0" borderId="0" xfId="15" applyNumberFormat="1" applyFont="1" applyAlignment="1">
      <alignment/>
    </xf>
    <xf numFmtId="173" fontId="0" fillId="0" borderId="3" xfId="15" applyNumberFormat="1" applyBorder="1" applyAlignment="1">
      <alignment/>
    </xf>
    <xf numFmtId="0" fontId="22" fillId="0" borderId="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32" fillId="0" borderId="9" xfId="16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3" fontId="0" fillId="0" borderId="5" xfId="15" applyNumberFormat="1" applyFont="1" applyBorder="1" applyAlignment="1">
      <alignment/>
    </xf>
    <xf numFmtId="169" fontId="7" fillId="0" borderId="3" xfId="16" applyFont="1" applyBorder="1" applyAlignment="1">
      <alignment/>
    </xf>
    <xf numFmtId="169" fontId="7" fillId="0" borderId="3" xfId="16" applyFont="1" applyBorder="1" applyAlignment="1" quotePrefix="1">
      <alignment horizontal="center"/>
    </xf>
    <xf numFmtId="169" fontId="7" fillId="0" borderId="4" xfId="16" applyFont="1" applyBorder="1" applyAlignment="1" quotePrefix="1">
      <alignment horizontal="center"/>
    </xf>
    <xf numFmtId="169" fontId="7" fillId="0" borderId="10" xfId="16" applyFont="1" applyBorder="1" applyAlignment="1" quotePrefix="1">
      <alignment horizontal="center"/>
    </xf>
    <xf numFmtId="173" fontId="7" fillId="0" borderId="3" xfId="15" applyNumberFormat="1" applyFont="1" applyBorder="1" applyAlignment="1">
      <alignment/>
    </xf>
    <xf numFmtId="173" fontId="7" fillId="0" borderId="11" xfId="15" applyNumberFormat="1" applyFont="1" applyBorder="1" applyAlignment="1">
      <alignment/>
    </xf>
    <xf numFmtId="173" fontId="20" fillId="0" borderId="5" xfId="15" applyNumberFormat="1" applyFont="1" applyBorder="1" applyAlignment="1">
      <alignment/>
    </xf>
    <xf numFmtId="0" fontId="20" fillId="0" borderId="0" xfId="0" applyFont="1" applyAlignment="1">
      <alignment/>
    </xf>
    <xf numFmtId="169" fontId="7" fillId="0" borderId="5" xfId="16" applyFont="1" applyBorder="1" applyAlignment="1">
      <alignment/>
    </xf>
    <xf numFmtId="169" fontId="12" fillId="0" borderId="5" xfId="16" applyFont="1" applyBorder="1" applyAlignment="1" quotePrefix="1">
      <alignment horizontal="center"/>
    </xf>
    <xf numFmtId="169" fontId="7" fillId="0" borderId="5" xfId="16" applyFont="1" applyBorder="1" applyAlignment="1" quotePrefix="1">
      <alignment horizontal="center"/>
    </xf>
    <xf numFmtId="173" fontId="7" fillId="0" borderId="5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69" fontId="10" fillId="0" borderId="5" xfId="16" applyFont="1" applyBorder="1" applyAlignment="1" quotePrefix="1">
      <alignment horizontal="center"/>
    </xf>
    <xf numFmtId="173" fontId="10" fillId="0" borderId="5" xfId="15" applyNumberFormat="1" applyFont="1" applyBorder="1" applyAlignment="1">
      <alignment/>
    </xf>
    <xf numFmtId="173" fontId="23" fillId="0" borderId="5" xfId="15" applyNumberFormat="1" applyFont="1" applyBorder="1" applyAlignment="1">
      <alignment/>
    </xf>
    <xf numFmtId="173" fontId="12" fillId="0" borderId="12" xfId="15" applyNumberFormat="1" applyFont="1" applyBorder="1" applyAlignment="1">
      <alignment/>
    </xf>
    <xf numFmtId="173" fontId="29" fillId="0" borderId="5" xfId="15" applyNumberFormat="1" applyFont="1" applyBorder="1" applyAlignment="1">
      <alignment/>
    </xf>
    <xf numFmtId="0" fontId="29" fillId="0" borderId="0" xfId="0" applyFont="1" applyAlignment="1">
      <alignment/>
    </xf>
    <xf numFmtId="173" fontId="5" fillId="0" borderId="5" xfId="15" applyNumberFormat="1" applyFont="1" applyBorder="1" applyAlignment="1">
      <alignment/>
    </xf>
    <xf numFmtId="173" fontId="5" fillId="0" borderId="5" xfId="15" applyNumberFormat="1" applyFont="1" applyBorder="1" applyAlignment="1">
      <alignment/>
    </xf>
    <xf numFmtId="173" fontId="22" fillId="0" borderId="5" xfId="15" applyNumberFormat="1" applyFont="1" applyBorder="1" applyAlignment="1">
      <alignment/>
    </xf>
    <xf numFmtId="173" fontId="7" fillId="0" borderId="12" xfId="15" applyNumberFormat="1" applyFont="1" applyBorder="1" applyAlignment="1">
      <alignment/>
    </xf>
    <xf numFmtId="173" fontId="5" fillId="0" borderId="12" xfId="15" applyNumberFormat="1" applyFont="1" applyBorder="1" applyAlignment="1">
      <alignment/>
    </xf>
    <xf numFmtId="169" fontId="7" fillId="0" borderId="12" xfId="16" applyFont="1" applyBorder="1" applyAlignment="1">
      <alignment/>
    </xf>
    <xf numFmtId="169" fontId="10" fillId="0" borderId="12" xfId="16" applyFont="1" applyBorder="1" applyAlignment="1">
      <alignment/>
    </xf>
    <xf numFmtId="169" fontId="6" fillId="0" borderId="5" xfId="16" applyFont="1" applyBorder="1" applyAlignment="1" quotePrefix="1">
      <alignment/>
    </xf>
    <xf numFmtId="169" fontId="7" fillId="0" borderId="5" xfId="16" applyFont="1" applyBorder="1" applyAlignment="1">
      <alignment wrapText="1"/>
    </xf>
    <xf numFmtId="169" fontId="7" fillId="0" borderId="5" xfId="16" applyFont="1" applyBorder="1" applyAlignment="1">
      <alignment horizontal="center" vertical="center" wrapText="1"/>
    </xf>
    <xf numFmtId="169" fontId="10" fillId="0" borderId="6" xfId="16" applyFont="1" applyBorder="1" applyAlignment="1" quotePrefix="1">
      <alignment horizontal="center"/>
    </xf>
    <xf numFmtId="169" fontId="12" fillId="0" borderId="6" xfId="16" applyFont="1" applyBorder="1" applyAlignment="1" quotePrefix="1">
      <alignment horizontal="center"/>
    </xf>
    <xf numFmtId="173" fontId="10" fillId="0" borderId="6" xfId="15" applyNumberFormat="1" applyFont="1" applyBorder="1" applyAlignment="1">
      <alignment/>
    </xf>
    <xf numFmtId="173" fontId="23" fillId="0" borderId="6" xfId="15" applyNumberFormat="1" applyFont="1" applyBorder="1" applyAlignment="1">
      <alignment/>
    </xf>
    <xf numFmtId="173" fontId="12" fillId="0" borderId="13" xfId="15" applyNumberFormat="1" applyFont="1" applyBorder="1" applyAlignment="1">
      <alignment/>
    </xf>
    <xf numFmtId="169" fontId="7" fillId="0" borderId="2" xfId="16" applyFont="1" applyBorder="1" applyAlignment="1">
      <alignment/>
    </xf>
    <xf numFmtId="169" fontId="12" fillId="0" borderId="2" xfId="16" applyFont="1" applyBorder="1" applyAlignment="1" quotePrefix="1">
      <alignment horizontal="center"/>
    </xf>
    <xf numFmtId="169" fontId="7" fillId="0" borderId="2" xfId="16" applyFont="1" applyBorder="1" applyAlignment="1" quotePrefix="1">
      <alignment horizontal="center"/>
    </xf>
    <xf numFmtId="173" fontId="23" fillId="0" borderId="2" xfId="15" applyNumberFormat="1" applyFont="1" applyBorder="1" applyAlignment="1">
      <alignment/>
    </xf>
    <xf numFmtId="173" fontId="7" fillId="0" borderId="14" xfId="15" applyNumberFormat="1" applyFont="1" applyBorder="1" applyAlignment="1">
      <alignment/>
    </xf>
    <xf numFmtId="173" fontId="0" fillId="0" borderId="15" xfId="15" applyNumberFormat="1" applyBorder="1" applyAlignment="1">
      <alignment/>
    </xf>
    <xf numFmtId="171" fontId="33" fillId="0" borderId="0" xfId="15" applyFont="1" applyAlignment="1">
      <alignment/>
    </xf>
    <xf numFmtId="0" fontId="29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29" fillId="0" borderId="0" xfId="15" applyNumberFormat="1" applyFont="1" applyAlignment="1">
      <alignment/>
    </xf>
    <xf numFmtId="171" fontId="30" fillId="0" borderId="0" xfId="15" applyFont="1" applyAlignment="1">
      <alignment/>
    </xf>
    <xf numFmtId="169" fontId="29" fillId="0" borderId="0" xfId="0" applyNumberFormat="1" applyFont="1" applyAlignment="1">
      <alignment/>
    </xf>
    <xf numFmtId="173" fontId="29" fillId="0" borderId="0" xfId="15" applyNumberFormat="1" applyFont="1" applyAlignment="1">
      <alignment/>
    </xf>
    <xf numFmtId="171" fontId="34" fillId="0" borderId="0" xfId="15" applyFont="1" applyAlignment="1">
      <alignment/>
    </xf>
    <xf numFmtId="0" fontId="35" fillId="0" borderId="0" xfId="0" applyFont="1" applyAlignment="1">
      <alignment/>
    </xf>
    <xf numFmtId="171" fontId="36" fillId="0" borderId="0" xfId="15" applyFont="1" applyAlignment="1">
      <alignment/>
    </xf>
    <xf numFmtId="0" fontId="20" fillId="0" borderId="0" xfId="0" applyFont="1" applyAlignment="1">
      <alignment/>
    </xf>
    <xf numFmtId="171" fontId="20" fillId="0" borderId="0" xfId="15" applyFont="1" applyAlignment="1">
      <alignment/>
    </xf>
    <xf numFmtId="169" fontId="11" fillId="0" borderId="0" xfId="16" applyFont="1" applyAlignment="1">
      <alignment/>
    </xf>
    <xf numFmtId="3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3" fontId="11" fillId="0" borderId="0" xfId="15" applyNumberFormat="1" applyFont="1" applyAlignment="1">
      <alignment/>
    </xf>
    <xf numFmtId="169" fontId="16" fillId="0" borderId="0" xfId="16" applyFont="1" applyAlignment="1">
      <alignment/>
    </xf>
    <xf numFmtId="169" fontId="8" fillId="0" borderId="2" xfId="16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169" fontId="13" fillId="0" borderId="2" xfId="16" applyFont="1" applyBorder="1" applyAlignment="1" quotePrefix="1">
      <alignment horizontal="center" vertical="center"/>
    </xf>
    <xf numFmtId="169" fontId="13" fillId="0" borderId="2" xfId="16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173" fontId="11" fillId="0" borderId="0" xfId="15" applyNumberFormat="1" applyFont="1" applyAlignment="1">
      <alignment horizontal="center"/>
    </xf>
    <xf numFmtId="0" fontId="11" fillId="0" borderId="0" xfId="0" applyFont="1" applyAlignment="1">
      <alignment horizontal="center"/>
    </xf>
    <xf numFmtId="169" fontId="1" fillId="0" borderId="4" xfId="16" applyFont="1" applyBorder="1" applyAlignment="1">
      <alignment vertical="center"/>
    </xf>
    <xf numFmtId="169" fontId="27" fillId="0" borderId="4" xfId="16" applyFont="1" applyBorder="1" applyAlignment="1" quotePrefix="1">
      <alignment horizontal="center"/>
    </xf>
    <xf numFmtId="3" fontId="8" fillId="0" borderId="4" xfId="16" applyNumberFormat="1" applyFont="1" applyBorder="1" applyAlignment="1">
      <alignment/>
    </xf>
    <xf numFmtId="169" fontId="1" fillId="0" borderId="4" xfId="16" applyFont="1" applyBorder="1" applyAlignment="1">
      <alignment/>
    </xf>
    <xf numFmtId="0" fontId="10" fillId="0" borderId="4" xfId="0" applyFont="1" applyBorder="1" applyAlignment="1">
      <alignment/>
    </xf>
    <xf numFmtId="169" fontId="11" fillId="0" borderId="5" xfId="16" applyFont="1" applyBorder="1" applyAlignment="1" quotePrefix="1">
      <alignment horizontal="center"/>
    </xf>
    <xf numFmtId="175" fontId="11" fillId="0" borderId="5" xfId="0" applyNumberFormat="1" applyFont="1" applyBorder="1" applyAlignment="1">
      <alignment/>
    </xf>
    <xf numFmtId="169" fontId="11" fillId="0" borderId="5" xfId="16" applyFont="1" applyBorder="1" applyAlignment="1">
      <alignment horizontal="left"/>
    </xf>
    <xf numFmtId="174" fontId="10" fillId="0" borderId="5" xfId="0" applyNumberFormat="1" applyFont="1" applyBorder="1" applyAlignment="1">
      <alignment/>
    </xf>
    <xf numFmtId="169" fontId="5" fillId="0" borderId="5" xfId="16" applyFont="1" applyBorder="1" applyAlignment="1">
      <alignment/>
    </xf>
    <xf numFmtId="171" fontId="10" fillId="0" borderId="5" xfId="15" applyFont="1" applyBorder="1" applyAlignment="1">
      <alignment/>
    </xf>
    <xf numFmtId="174" fontId="11" fillId="0" borderId="5" xfId="0" applyNumberFormat="1" applyFont="1" applyBorder="1" applyAlignment="1">
      <alignment/>
    </xf>
    <xf numFmtId="169" fontId="38" fillId="0" borderId="5" xfId="16" applyFont="1" applyBorder="1" applyAlignment="1">
      <alignment/>
    </xf>
    <xf numFmtId="169" fontId="38" fillId="0" borderId="5" xfId="16" applyFont="1" applyBorder="1" applyAlignment="1" quotePrefix="1">
      <alignment horizontal="center"/>
    </xf>
    <xf numFmtId="169" fontId="39" fillId="0" borderId="5" xfId="16" applyFont="1" applyBorder="1" applyAlignment="1" quotePrefix="1">
      <alignment horizontal="center"/>
    </xf>
    <xf numFmtId="175" fontId="38" fillId="0" borderId="5" xfId="0" applyNumberFormat="1" applyFont="1" applyBorder="1" applyAlignment="1">
      <alignment/>
    </xf>
    <xf numFmtId="169" fontId="8" fillId="0" borderId="4" xfId="16" applyFont="1" applyBorder="1" applyAlignment="1">
      <alignment/>
    </xf>
    <xf numFmtId="169" fontId="11" fillId="0" borderId="5" xfId="0" applyNumberFormat="1" applyFont="1" applyBorder="1" applyAlignment="1">
      <alignment/>
    </xf>
    <xf numFmtId="173" fontId="11" fillId="0" borderId="5" xfId="15" applyNumberFormat="1" applyFont="1" applyBorder="1" applyAlignment="1">
      <alignment/>
    </xf>
    <xf numFmtId="171" fontId="11" fillId="0" borderId="5" xfId="15" applyFont="1" applyBorder="1" applyAlignment="1">
      <alignment/>
    </xf>
    <xf numFmtId="3" fontId="11" fillId="0" borderId="5" xfId="0" applyNumberFormat="1" applyFont="1" applyBorder="1" applyAlignment="1">
      <alignment/>
    </xf>
    <xf numFmtId="169" fontId="40" fillId="0" borderId="5" xfId="16" applyFont="1" applyBorder="1" applyAlignment="1" quotePrefix="1">
      <alignment horizontal="center"/>
    </xf>
    <xf numFmtId="169" fontId="41" fillId="0" borderId="5" xfId="16" applyFont="1" applyBorder="1" applyAlignment="1" quotePrefix="1">
      <alignment horizontal="center"/>
    </xf>
    <xf numFmtId="175" fontId="40" fillId="0" borderId="5" xfId="0" applyNumberFormat="1" applyFont="1" applyBorder="1" applyAlignment="1">
      <alignment/>
    </xf>
    <xf numFmtId="169" fontId="3" fillId="0" borderId="4" xfId="16" applyFont="1" applyBorder="1" applyAlignment="1">
      <alignment vertical="center"/>
    </xf>
    <xf numFmtId="169" fontId="8" fillId="0" borderId="4" xfId="16" applyFont="1" applyBorder="1" applyAlignment="1">
      <alignment horizontal="right"/>
    </xf>
    <xf numFmtId="169" fontId="11" fillId="0" borderId="5" xfId="16" applyFont="1" applyBorder="1" applyAlignment="1">
      <alignment horizontal="right"/>
    </xf>
    <xf numFmtId="171" fontId="11" fillId="0" borderId="5" xfId="15" applyFont="1" applyBorder="1" applyAlignment="1">
      <alignment horizontal="right"/>
    </xf>
    <xf numFmtId="169" fontId="11" fillId="0" borderId="5" xfId="16" applyFont="1" applyBorder="1" applyAlignment="1">
      <alignment wrapText="1"/>
    </xf>
    <xf numFmtId="169" fontId="13" fillId="0" borderId="5" xfId="16" applyFont="1" applyBorder="1" applyAlignment="1">
      <alignment horizontal="right"/>
    </xf>
    <xf numFmtId="171" fontId="13" fillId="0" borderId="5" xfId="15" applyFont="1" applyBorder="1" applyAlignment="1">
      <alignment horizontal="right"/>
    </xf>
    <xf numFmtId="171" fontId="40" fillId="0" borderId="5" xfId="15" applyFont="1" applyBorder="1" applyAlignment="1">
      <alignment/>
    </xf>
    <xf numFmtId="172" fontId="8" fillId="0" borderId="4" xfId="16" applyNumberFormat="1" applyFont="1" applyBorder="1" applyAlignment="1">
      <alignment/>
    </xf>
    <xf numFmtId="172" fontId="8" fillId="0" borderId="17" xfId="16" applyNumberFormat="1" applyFont="1" applyBorder="1" applyAlignment="1">
      <alignment/>
    </xf>
    <xf numFmtId="172" fontId="8" fillId="0" borderId="0" xfId="16" applyNumberFormat="1" applyFont="1" applyBorder="1" applyAlignment="1">
      <alignment/>
    </xf>
    <xf numFmtId="169" fontId="40" fillId="0" borderId="5" xfId="16" applyFont="1" applyBorder="1" applyAlignment="1">
      <alignment/>
    </xf>
    <xf numFmtId="173" fontId="11" fillId="0" borderId="12" xfId="15" applyNumberFormat="1" applyFont="1" applyBorder="1" applyAlignment="1">
      <alignment/>
    </xf>
    <xf numFmtId="173" fontId="11" fillId="0" borderId="0" xfId="15" applyNumberFormat="1" applyFont="1" applyBorder="1" applyAlignment="1">
      <alignment/>
    </xf>
    <xf numFmtId="169" fontId="42" fillId="0" borderId="15" xfId="16" applyFont="1" applyBorder="1" applyAlignment="1">
      <alignment/>
    </xf>
    <xf numFmtId="169" fontId="43" fillId="0" borderId="15" xfId="16" applyFont="1" applyBorder="1" applyAlignment="1" quotePrefix="1">
      <alignment horizontal="center"/>
    </xf>
    <xf numFmtId="169" fontId="44" fillId="0" borderId="15" xfId="16" applyFont="1" applyBorder="1" applyAlignment="1" quotePrefix="1">
      <alignment horizontal="center"/>
    </xf>
    <xf numFmtId="175" fontId="43" fillId="0" borderId="15" xfId="0" applyNumberFormat="1" applyFont="1" applyBorder="1" applyAlignment="1">
      <alignment/>
    </xf>
    <xf numFmtId="175" fontId="43" fillId="0" borderId="18" xfId="0" applyNumberFormat="1" applyFont="1" applyBorder="1" applyAlignment="1">
      <alignment/>
    </xf>
    <xf numFmtId="175" fontId="43" fillId="0" borderId="0" xfId="0" applyNumberFormat="1" applyFont="1" applyBorder="1" applyAlignment="1">
      <alignment/>
    </xf>
    <xf numFmtId="171" fontId="45" fillId="0" borderId="0" xfId="15" applyFont="1" applyAlignment="1">
      <alignment/>
    </xf>
    <xf numFmtId="171" fontId="46" fillId="0" borderId="0" xfId="15" applyFont="1" applyAlignment="1">
      <alignment/>
    </xf>
    <xf numFmtId="9" fontId="46" fillId="0" borderId="0" xfId="21" applyFont="1" applyAlignment="1">
      <alignment/>
    </xf>
    <xf numFmtId="3" fontId="47" fillId="0" borderId="0" xfId="21" applyNumberFormat="1" applyFont="1" applyAlignment="1">
      <alignment/>
    </xf>
    <xf numFmtId="171" fontId="15" fillId="0" borderId="0" xfId="15" applyFont="1" applyAlignment="1">
      <alignment/>
    </xf>
    <xf numFmtId="171" fontId="8" fillId="0" borderId="0" xfId="15" applyFont="1" applyAlignment="1">
      <alignment/>
    </xf>
    <xf numFmtId="9" fontId="8" fillId="0" borderId="0" xfId="21" applyFont="1" applyAlignment="1">
      <alignment/>
    </xf>
    <xf numFmtId="3" fontId="45" fillId="0" borderId="0" xfId="15" applyNumberFormat="1" applyFont="1" applyAlignment="1">
      <alignment/>
    </xf>
    <xf numFmtId="173" fontId="11" fillId="0" borderId="0" xfId="0" applyNumberFormat="1" applyFont="1" applyAlignment="1">
      <alignment/>
    </xf>
    <xf numFmtId="3" fontId="13" fillId="0" borderId="0" xfId="21" applyNumberFormat="1" applyFont="1" applyAlignment="1">
      <alignment/>
    </xf>
    <xf numFmtId="0" fontId="11" fillId="0" borderId="0" xfId="0" applyFont="1" applyAlignment="1">
      <alignment/>
    </xf>
    <xf numFmtId="171" fontId="48" fillId="0" borderId="0" xfId="15" applyFont="1" applyAlignment="1">
      <alignment/>
    </xf>
    <xf numFmtId="0" fontId="48" fillId="0" borderId="0" xfId="0" applyFont="1" applyAlignment="1">
      <alignment/>
    </xf>
    <xf numFmtId="9" fontId="48" fillId="0" borderId="0" xfId="21" applyFont="1" applyAlignment="1">
      <alignment/>
    </xf>
    <xf numFmtId="3" fontId="48" fillId="0" borderId="0" xfId="21" applyNumberFormat="1" applyFont="1" applyAlignment="1">
      <alignment/>
    </xf>
    <xf numFmtId="0" fontId="35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0" xfId="20" applyFont="1" applyAlignment="1">
      <alignment horizontal="center" wrapText="1"/>
      <protection/>
    </xf>
    <xf numFmtId="0" fontId="3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wrapText="1"/>
      <protection/>
    </xf>
    <xf numFmtId="4" fontId="16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0" fontId="19" fillId="0" borderId="0" xfId="20" applyFont="1" applyAlignment="1">
      <alignment horizontal="left"/>
      <protection/>
    </xf>
    <xf numFmtId="0" fontId="1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9" fontId="8" fillId="0" borderId="0" xfId="16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9" fontId="37" fillId="0" borderId="0" xfId="16" applyFont="1" applyAlignment="1">
      <alignment horizontal="center"/>
    </xf>
    <xf numFmtId="169" fontId="13" fillId="0" borderId="0" xfId="16" applyFont="1" applyAlignment="1">
      <alignment horizontal="center"/>
    </xf>
    <xf numFmtId="169" fontId="8" fillId="0" borderId="10" xfId="16" applyFont="1" applyBorder="1" applyAlignment="1">
      <alignment horizontal="center" vertical="center"/>
    </xf>
    <xf numFmtId="169" fontId="8" fillId="0" borderId="9" xfId="16" applyFont="1" applyBorder="1" applyAlignment="1">
      <alignment horizontal="center" vertical="center"/>
    </xf>
    <xf numFmtId="169" fontId="3" fillId="0" borderId="10" xfId="16" applyFont="1" applyBorder="1" applyAlignment="1">
      <alignment horizontal="center" vertical="center"/>
    </xf>
    <xf numFmtId="169" fontId="3" fillId="0" borderId="9" xfId="16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169" fontId="30" fillId="0" borderId="0" xfId="16" applyFont="1" applyAlignment="1">
      <alignment horizontal="center"/>
    </xf>
    <xf numFmtId="169" fontId="31" fillId="0" borderId="0" xfId="16" applyFont="1" applyAlignment="1">
      <alignment horizontal="center"/>
    </xf>
    <xf numFmtId="169" fontId="7" fillId="0" borderId="10" xfId="16" applyFont="1" applyBorder="1" applyAlignment="1">
      <alignment horizontal="center" vertical="center"/>
    </xf>
    <xf numFmtId="169" fontId="7" fillId="0" borderId="9" xfId="16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hai thu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BASE\anghia\DOC\TH%20CAC%20BAO%20CAO%20QUYET%20TOAN%20NAM%202006\TH%20CAC%20BAO%20CAO%20LAM%20QTOAN%20NAM%2006%20sau%20kiem%20to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BASE\anghia\DOC\TH%20CAC%20BAO%20CAO%20QUYET%20TOAN%20NAM%202006\Bao%20cao%20quy%20III%20nam%202006\TH%20CAC%20BAO%20CAO%20LAM%20QUYET%20TOAN%20QUY%20III%20-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BASE\anghia\DOC\TH%20CAC%20BAO%20CAO%20QUYET%20TOAN%20NAM%202006\Bao%20cao%20Quyi%20II%20nam%202006\TH%20CAC%20BAO%20CAO%20LAM%20QUYET%20TOAN%20QUY%20II%20-%20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BASE\anghia\DOC\TH%20CAC%20BAO%20CAO%20QUYET%20TOAN%20NAM%202007\QUYET%20TOAN%20QUY%20%20III.%20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BASE\anghia\DOC\TH%20CAC%20BAO%20CAO%20QUYET%20TOAN%20NAM%202006\Bao%20cao%20Quy%20I%20nam%202006\TH%20CAC%20BAO%20CAO%20LAM%20QUYET%20TOAN%20Qui%20I%20-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"/>
      <sheetName val="Du phong"/>
      <sheetName val="Thu phi chi phi"/>
      <sheetName val="Thu chi boi thuong"/>
      <sheetName val="Thu chi hoa hong"/>
      <sheetName val="Thu chi khac"/>
      <sheetName val="TK1122"/>
      <sheetName val="TK1121"/>
      <sheetName val="TK1111"/>
      <sheetName val="BC luu chuyen tien te"/>
      <sheetName val="Phan phoi loi tuc"/>
      <sheetName val="TH kinh doanh co luong"/>
      <sheetName val="TH kinh doanh chua luong"/>
      <sheetName val="Bao cao gui TT giao dinh Q4"/>
      <sheetName val="Bao cao lai lo"/>
      <sheetName val="Chi tieu giam sat"/>
      <sheetName val="Bang CDKT theo chuan muc"/>
    </sheetNames>
    <sheetDataSet>
      <sheetData sheetId="6">
        <row r="42">
          <cell r="C42">
            <v>409519454268</v>
          </cell>
          <cell r="F42">
            <v>10923148155</v>
          </cell>
        </row>
        <row r="43">
          <cell r="F43">
            <v>4452000000</v>
          </cell>
        </row>
        <row r="44">
          <cell r="F44">
            <v>19080000000</v>
          </cell>
        </row>
        <row r="46">
          <cell r="C46">
            <v>4876298337</v>
          </cell>
          <cell r="F46">
            <v>2128374</v>
          </cell>
        </row>
        <row r="48">
          <cell r="C48">
            <v>44202175</v>
          </cell>
        </row>
        <row r="50">
          <cell r="C50">
            <v>8550861</v>
          </cell>
        </row>
        <row r="54">
          <cell r="C54">
            <v>38160000000</v>
          </cell>
        </row>
        <row r="55">
          <cell r="C55">
            <v>346970612</v>
          </cell>
        </row>
        <row r="56">
          <cell r="C56">
            <v>4452000000</v>
          </cell>
        </row>
        <row r="59">
          <cell r="C59">
            <v>17575564737</v>
          </cell>
        </row>
      </sheetData>
      <sheetData sheetId="7">
        <row r="45">
          <cell r="C45">
            <v>92901884438</v>
          </cell>
        </row>
        <row r="50">
          <cell r="C50">
            <v>8000000000</v>
          </cell>
        </row>
        <row r="55">
          <cell r="F55">
            <v>52369450000</v>
          </cell>
        </row>
        <row r="58">
          <cell r="C58">
            <v>40307691721</v>
          </cell>
          <cell r="F58">
            <v>29017800000</v>
          </cell>
        </row>
        <row r="59">
          <cell r="C59">
            <v>730923819</v>
          </cell>
        </row>
        <row r="60">
          <cell r="C60">
            <v>8500000000</v>
          </cell>
        </row>
        <row r="63">
          <cell r="C63">
            <v>6160755096</v>
          </cell>
          <cell r="F63">
            <v>6128801087</v>
          </cell>
        </row>
        <row r="72">
          <cell r="F72">
            <v>18110455229</v>
          </cell>
        </row>
        <row r="74">
          <cell r="F74">
            <v>221038352</v>
          </cell>
        </row>
        <row r="75">
          <cell r="F75">
            <v>8914974730</v>
          </cell>
        </row>
        <row r="81">
          <cell r="F81">
            <v>25589090817</v>
          </cell>
        </row>
        <row r="83">
          <cell r="F83">
            <v>26096863830</v>
          </cell>
        </row>
      </sheetData>
      <sheetData sheetId="8">
        <row r="12">
          <cell r="F12">
            <v>69240697</v>
          </cell>
        </row>
        <row r="15">
          <cell r="C15">
            <v>485520604</v>
          </cell>
        </row>
        <row r="16">
          <cell r="C16">
            <v>6090908</v>
          </cell>
        </row>
        <row r="17">
          <cell r="C17">
            <v>452943536</v>
          </cell>
        </row>
        <row r="20">
          <cell r="F20">
            <v>2676914384</v>
          </cell>
        </row>
        <row r="21">
          <cell r="C21">
            <v>1333524368</v>
          </cell>
        </row>
        <row r="26">
          <cell r="C26">
            <v>568391398</v>
          </cell>
        </row>
        <row r="27">
          <cell r="C27">
            <v>135490000</v>
          </cell>
        </row>
        <row r="31">
          <cell r="C31">
            <v>171275360</v>
          </cell>
        </row>
        <row r="32">
          <cell r="C32">
            <v>1788683</v>
          </cell>
        </row>
        <row r="43">
          <cell r="F43">
            <v>41101239</v>
          </cell>
        </row>
        <row r="45">
          <cell r="F45">
            <v>70437474</v>
          </cell>
        </row>
        <row r="54">
          <cell r="F54">
            <v>1863549376</v>
          </cell>
        </row>
      </sheetData>
      <sheetData sheetId="16">
        <row r="89">
          <cell r="C89">
            <v>2859165732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phong"/>
      <sheetName val="Thu phi- chi phi"/>
      <sheetName val="Thu -Chi BT TBH (2)"/>
      <sheetName val="Thu -Chi HH TBh"/>
      <sheetName val="Thu -Chi khac TBH"/>
      <sheetName val="TM BC TC"/>
      <sheetName val="TH thu chi KD  chua luong"/>
      <sheetName val="CLTG"/>
      <sheetName val="CDKT - KQKD (Sua doi)"/>
      <sheetName val="BCDKT-KQKD QII"/>
    </sheetNames>
    <sheetDataSet>
      <sheetData sheetId="1">
        <row r="60">
          <cell r="C60">
            <v>637475404156</v>
          </cell>
          <cell r="D60">
            <v>7457187065</v>
          </cell>
          <cell r="H60">
            <v>512345333959</v>
          </cell>
        </row>
      </sheetData>
      <sheetData sheetId="2">
        <row r="56">
          <cell r="E56">
            <v>79946260323</v>
          </cell>
        </row>
      </sheetData>
      <sheetData sheetId="4">
        <row r="40">
          <cell r="E40">
            <v>11088302970</v>
          </cell>
          <cell r="F40">
            <v>5722527696</v>
          </cell>
          <cell r="H40">
            <v>730612404</v>
          </cell>
          <cell r="I40">
            <v>14839300879</v>
          </cell>
        </row>
      </sheetData>
      <sheetData sheetId="5">
        <row r="8">
          <cell r="C8">
            <v>58918159257</v>
          </cell>
          <cell r="E8">
            <v>75804926055</v>
          </cell>
        </row>
        <row r="9">
          <cell r="E9">
            <v>126480274126</v>
          </cell>
        </row>
        <row r="12">
          <cell r="C12">
            <v>39650791252</v>
          </cell>
          <cell r="E12">
            <v>77481221</v>
          </cell>
        </row>
        <row r="13">
          <cell r="E13">
            <v>14762029058</v>
          </cell>
        </row>
        <row r="16">
          <cell r="C16">
            <v>52553456</v>
          </cell>
        </row>
        <row r="17">
          <cell r="E17">
            <v>3528258956.49</v>
          </cell>
        </row>
      </sheetData>
      <sheetData sheetId="7">
        <row r="10">
          <cell r="E10">
            <v>125122897</v>
          </cell>
        </row>
      </sheetData>
      <sheetData sheetId="8">
        <row r="60">
          <cell r="D60">
            <v>5550000000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u phong"/>
      <sheetName val="TH KD nam 05 co luong"/>
      <sheetName val="Thu-Chi phi TBh"/>
      <sheetName val="Thu -Chi BT TBH (2)"/>
      <sheetName val="Thu -Chi HH TBh"/>
      <sheetName val="TM BC TC"/>
      <sheetName val="TH thu chi KD 05 chua luong"/>
      <sheetName val="CLTG"/>
      <sheetName val="CDKT - KQKD (Sua doi)"/>
      <sheetName val="BCDKT-KQKD QII"/>
      <sheetName val="Thu -Chi khac TBH"/>
    </sheetNames>
    <sheetDataSet>
      <sheetData sheetId="2">
        <row r="52">
          <cell r="C52">
            <v>430271518216</v>
          </cell>
          <cell r="D52">
            <v>6997327940</v>
          </cell>
        </row>
      </sheetData>
      <sheetData sheetId="5">
        <row r="7">
          <cell r="E7">
            <v>339848737428</v>
          </cell>
        </row>
        <row r="8">
          <cell r="C8">
            <v>42099574515</v>
          </cell>
          <cell r="E8">
            <v>51166162907</v>
          </cell>
        </row>
        <row r="9">
          <cell r="C9">
            <v>64411595205</v>
          </cell>
          <cell r="E9">
            <v>91638867477</v>
          </cell>
        </row>
        <row r="10">
          <cell r="C10">
            <v>4685766474</v>
          </cell>
          <cell r="E10">
            <v>11867147288</v>
          </cell>
        </row>
        <row r="11">
          <cell r="C11">
            <v>6413958665</v>
          </cell>
          <cell r="E11">
            <v>411233654</v>
          </cell>
        </row>
        <row r="12">
          <cell r="C12">
            <v>27707151473</v>
          </cell>
          <cell r="E12">
            <v>126082408</v>
          </cell>
        </row>
        <row r="13">
          <cell r="E13">
            <v>9091218422</v>
          </cell>
        </row>
        <row r="15">
          <cell r="C15">
            <v>37120029</v>
          </cell>
          <cell r="E15">
            <v>37316388692</v>
          </cell>
        </row>
        <row r="16">
          <cell r="E16">
            <v>99050844835.4</v>
          </cell>
        </row>
        <row r="17">
          <cell r="E17">
            <v>2502763585.44</v>
          </cell>
        </row>
        <row r="18">
          <cell r="C18">
            <v>22404557817.25</v>
          </cell>
        </row>
        <row r="19">
          <cell r="C19">
            <v>83243056155.4</v>
          </cell>
        </row>
        <row r="20">
          <cell r="C20">
            <v>1486074277.6499999</v>
          </cell>
        </row>
      </sheetData>
      <sheetData sheetId="9">
        <row r="55">
          <cell r="D55">
            <v>3500000000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"/>
      <sheetName val="Du phong"/>
      <sheetName val="Thu phi chi phi"/>
      <sheetName val="Thu chi boi thuong"/>
      <sheetName val="Thu chi hoa hong"/>
      <sheetName val="Thu chi khac"/>
      <sheetName val="TH kinh doanh co luong"/>
      <sheetName val="Bang CDKT"/>
      <sheetName val="Bang Can doi dang tom tat"/>
      <sheetName val="Lai lo"/>
      <sheetName val="TK1122-07"/>
      <sheetName val="TK1121-07"/>
      <sheetName val="Sheet3"/>
      <sheetName val="TK1111-07"/>
      <sheetName val="Luu chuyen tien te"/>
      <sheetName val="TK1111-06"/>
      <sheetName val="TK1121-06"/>
      <sheetName val="TK1122-06"/>
      <sheetName val="Sheet2"/>
      <sheetName val="Sheet1"/>
    </sheetNames>
    <sheetDataSet>
      <sheetData sheetId="2">
        <row r="58">
          <cell r="C58">
            <v>712885870348</v>
          </cell>
          <cell r="D58">
            <v>6135765301</v>
          </cell>
          <cell r="H58">
            <v>554633736482</v>
          </cell>
        </row>
      </sheetData>
      <sheetData sheetId="5">
        <row r="40">
          <cell r="E40">
            <v>6088931289</v>
          </cell>
          <cell r="F40">
            <v>5649470803</v>
          </cell>
        </row>
      </sheetData>
      <sheetData sheetId="6">
        <row r="8">
          <cell r="C8">
            <v>78492799708</v>
          </cell>
          <cell r="E8">
            <v>100057209750</v>
          </cell>
        </row>
        <row r="9">
          <cell r="C9">
            <v>109740395639</v>
          </cell>
          <cell r="E9">
            <v>171711760790</v>
          </cell>
        </row>
        <row r="10">
          <cell r="E10">
            <v>10711318178</v>
          </cell>
        </row>
        <row r="11">
          <cell r="E11">
            <v>553638619</v>
          </cell>
        </row>
        <row r="12">
          <cell r="C12">
            <v>40684840432</v>
          </cell>
          <cell r="E12">
            <v>15600154180</v>
          </cell>
        </row>
        <row r="13">
          <cell r="E13">
            <v>257761989</v>
          </cell>
        </row>
        <row r="15">
          <cell r="E15">
            <v>66648989044</v>
          </cell>
        </row>
        <row r="16">
          <cell r="E16">
            <v>111599513601</v>
          </cell>
        </row>
        <row r="17">
          <cell r="C17">
            <v>51989121599.220894</v>
          </cell>
          <cell r="E17">
            <v>4563491056.95</v>
          </cell>
        </row>
        <row r="18">
          <cell r="C18">
            <v>97485319419</v>
          </cell>
        </row>
      </sheetData>
      <sheetData sheetId="10">
        <row r="31">
          <cell r="C31">
            <v>266462286720</v>
          </cell>
        </row>
        <row r="33">
          <cell r="F33">
            <v>273342755200</v>
          </cell>
        </row>
        <row r="38">
          <cell r="C38">
            <v>32759386720</v>
          </cell>
          <cell r="F38">
            <v>1611680</v>
          </cell>
        </row>
        <row r="39">
          <cell r="F39">
            <v>1244482400</v>
          </cell>
        </row>
        <row r="42">
          <cell r="C42">
            <v>3039511040</v>
          </cell>
        </row>
        <row r="43">
          <cell r="F43">
            <v>16000000000</v>
          </cell>
        </row>
        <row r="44">
          <cell r="C44">
            <v>-118440979</v>
          </cell>
        </row>
      </sheetData>
      <sheetData sheetId="11">
        <row r="11">
          <cell r="F11">
            <v>132561132</v>
          </cell>
        </row>
        <row r="15">
          <cell r="F15">
            <v>49600000000</v>
          </cell>
        </row>
        <row r="21">
          <cell r="F21">
            <v>2910163496</v>
          </cell>
        </row>
        <row r="41">
          <cell r="C41">
            <v>46580232214</v>
          </cell>
        </row>
        <row r="48">
          <cell r="C48">
            <v>26703418218</v>
          </cell>
        </row>
        <row r="55">
          <cell r="C55">
            <v>531789091</v>
          </cell>
        </row>
        <row r="60">
          <cell r="F60">
            <v>29054516117</v>
          </cell>
        </row>
        <row r="62">
          <cell r="C62">
            <v>118232571722</v>
          </cell>
        </row>
        <row r="68">
          <cell r="C68">
            <v>57000000000</v>
          </cell>
        </row>
        <row r="69">
          <cell r="F69">
            <v>10844252149</v>
          </cell>
        </row>
        <row r="79">
          <cell r="F79">
            <v>6544780601</v>
          </cell>
        </row>
        <row r="83">
          <cell r="F83">
            <v>24923706164</v>
          </cell>
        </row>
      </sheetData>
      <sheetData sheetId="13">
        <row r="12">
          <cell r="C12">
            <v>157897083</v>
          </cell>
        </row>
        <row r="19">
          <cell r="C19">
            <v>6953196934</v>
          </cell>
        </row>
        <row r="24">
          <cell r="C24">
            <v>137825985</v>
          </cell>
        </row>
        <row r="26">
          <cell r="C26">
            <v>120440988</v>
          </cell>
        </row>
        <row r="30">
          <cell r="C30">
            <v>992256940</v>
          </cell>
        </row>
        <row r="32">
          <cell r="F32">
            <v>2181611738</v>
          </cell>
        </row>
        <row r="40">
          <cell r="F40">
            <v>1986824610</v>
          </cell>
        </row>
        <row r="49">
          <cell r="F49">
            <v>3014745234</v>
          </cell>
        </row>
        <row r="53">
          <cell r="F53">
            <v>72688773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u phong"/>
      <sheetName val="TH KD nam 05 co luong"/>
      <sheetName val="Thu-Chi phi TBh"/>
      <sheetName val="Thu -Chi HH TBh"/>
      <sheetName val="TM BC TC"/>
      <sheetName val="TH thu chi KD 05 chua luong"/>
      <sheetName val="CDKT theo chuan muc"/>
      <sheetName val="Thu -Chi BT TBH"/>
      <sheetName val="CLTG"/>
      <sheetName val="Thu -Chi khac TBH"/>
    </sheetNames>
    <sheetDataSet>
      <sheetData sheetId="2">
        <row r="46">
          <cell r="D46">
            <v>3109166840</v>
          </cell>
        </row>
      </sheetData>
      <sheetData sheetId="4">
        <row r="7">
          <cell r="E7">
            <v>134327105285</v>
          </cell>
        </row>
        <row r="8">
          <cell r="E8">
            <v>23313025482</v>
          </cell>
        </row>
        <row r="9">
          <cell r="C9">
            <v>24098274052</v>
          </cell>
          <cell r="E9">
            <v>48453356319</v>
          </cell>
        </row>
        <row r="10">
          <cell r="C10">
            <v>2334272029</v>
          </cell>
          <cell r="E10">
            <v>5313080174</v>
          </cell>
        </row>
        <row r="11">
          <cell r="C11">
            <v>1300059687</v>
          </cell>
        </row>
        <row r="12">
          <cell r="C12">
            <v>11627485120</v>
          </cell>
        </row>
        <row r="13">
          <cell r="E13">
            <v>4532826576</v>
          </cell>
        </row>
        <row r="15">
          <cell r="C15">
            <v>36414009</v>
          </cell>
          <cell r="E15">
            <v>22404557817.25</v>
          </cell>
        </row>
        <row r="16">
          <cell r="E16">
            <v>83243056155.4</v>
          </cell>
        </row>
        <row r="17">
          <cell r="E17">
            <v>1486074277.6499999</v>
          </cell>
        </row>
        <row r="18">
          <cell r="C18">
            <v>18781311220.9375</v>
          </cell>
        </row>
        <row r="19">
          <cell r="C19">
            <v>77039695754.24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88">
      <selection activeCell="A100" sqref="A100"/>
    </sheetView>
  </sheetViews>
  <sheetFormatPr defaultColWidth="9.140625" defaultRowHeight="12.75"/>
  <cols>
    <col min="1" max="1" width="39.421875" style="1" customWidth="1"/>
    <col min="2" max="2" width="7.28125" style="1" customWidth="1"/>
    <col min="3" max="3" width="4.140625" style="1" customWidth="1"/>
    <col min="4" max="4" width="19.140625" style="1" customWidth="1"/>
    <col min="5" max="6" width="18.8515625" style="1" customWidth="1"/>
    <col min="7" max="16384" width="9.140625" style="1" customWidth="1"/>
  </cols>
  <sheetData>
    <row r="1" spans="1:5" ht="19.5" customHeight="1">
      <c r="A1" s="254" t="s">
        <v>0</v>
      </c>
      <c r="B1" s="254"/>
      <c r="C1" s="254"/>
      <c r="D1" s="254"/>
      <c r="E1" s="254"/>
    </row>
    <row r="2" spans="1:5" ht="15" customHeight="1">
      <c r="A2" s="255" t="s">
        <v>1</v>
      </c>
      <c r="B2" s="255"/>
      <c r="C2" s="255"/>
      <c r="D2" s="255"/>
      <c r="E2" s="255"/>
    </row>
    <row r="3" spans="1:5" ht="13.5" customHeight="1">
      <c r="A3" s="256" t="s">
        <v>2</v>
      </c>
      <c r="B3" s="256"/>
      <c r="C3" s="256"/>
      <c r="D3" s="256"/>
      <c r="E3" s="256"/>
    </row>
    <row r="4" spans="1:5" ht="13.5" customHeight="1">
      <c r="A4" s="2"/>
      <c r="B4" s="2"/>
      <c r="C4" s="2"/>
      <c r="D4" s="2"/>
      <c r="E4" s="3" t="s">
        <v>3</v>
      </c>
    </row>
    <row r="5" spans="1:5" ht="20.25" customHeight="1">
      <c r="A5" s="4" t="s">
        <v>4</v>
      </c>
      <c r="B5" s="5" t="s">
        <v>5</v>
      </c>
      <c r="C5" s="5" t="s">
        <v>6</v>
      </c>
      <c r="D5" s="6" t="s">
        <v>7</v>
      </c>
      <c r="E5" s="6" t="s">
        <v>8</v>
      </c>
    </row>
    <row r="6" spans="1:5" ht="13.5" customHeight="1">
      <c r="A6" s="4">
        <v>1</v>
      </c>
      <c r="B6" s="7">
        <v>2</v>
      </c>
      <c r="C6" s="7">
        <v>3</v>
      </c>
      <c r="D6" s="8">
        <v>4</v>
      </c>
      <c r="E6" s="9">
        <v>5</v>
      </c>
    </row>
    <row r="7" spans="1:5" ht="18.75" customHeight="1">
      <c r="A7" s="10" t="s">
        <v>9</v>
      </c>
      <c r="B7" s="11">
        <v>100</v>
      </c>
      <c r="C7" s="11"/>
      <c r="D7" s="12">
        <f>SUM(D8,D11,D14,D23,D26,)</f>
        <v>886617504220</v>
      </c>
      <c r="E7" s="13">
        <f>SUM(E8,E11,E14,E23,E26,)</f>
        <v>499166733865</v>
      </c>
    </row>
    <row r="8" spans="1:5" ht="15.75" customHeight="1">
      <c r="A8" s="14" t="s">
        <v>10</v>
      </c>
      <c r="B8" s="15">
        <v>110</v>
      </c>
      <c r="C8" s="15"/>
      <c r="D8" s="16">
        <f>SUM(D9:D10)</f>
        <v>169841900827</v>
      </c>
      <c r="E8" s="16">
        <f>SUM(E9:E10)</f>
        <v>32144227445</v>
      </c>
    </row>
    <row r="9" spans="1:5" ht="14.25" customHeight="1">
      <c r="A9" s="17" t="s">
        <v>11</v>
      </c>
      <c r="B9" s="18">
        <v>111</v>
      </c>
      <c r="C9" s="18"/>
      <c r="D9" s="19">
        <f>1135960113+140945320828+27760619886</f>
        <v>169841900827</v>
      </c>
      <c r="E9" s="20">
        <v>565068938</v>
      </c>
    </row>
    <row r="10" spans="1:5" ht="14.25" customHeight="1">
      <c r="A10" s="21" t="s">
        <v>12</v>
      </c>
      <c r="B10" s="22">
        <v>112</v>
      </c>
      <c r="C10" s="22"/>
      <c r="D10" s="23">
        <v>0</v>
      </c>
      <c r="E10" s="24">
        <f>15372432842+16206725665</f>
        <v>31579158507</v>
      </c>
    </row>
    <row r="11" spans="1:5" ht="29.25" customHeight="1">
      <c r="A11" s="25" t="s">
        <v>13</v>
      </c>
      <c r="B11" s="26">
        <v>120</v>
      </c>
      <c r="C11" s="26"/>
      <c r="D11" s="27">
        <f>SUM(D12:D13)</f>
        <v>328000000000</v>
      </c>
      <c r="E11" s="27">
        <f>SUM(E12:E13)</f>
        <v>312555500000</v>
      </c>
    </row>
    <row r="12" spans="1:5" ht="14.25" customHeight="1">
      <c r="A12" s="21" t="s">
        <v>14</v>
      </c>
      <c r="B12" s="22">
        <v>121</v>
      </c>
      <c r="C12" s="22"/>
      <c r="D12" s="23">
        <v>328000000000</v>
      </c>
      <c r="E12" s="24">
        <v>312555500000</v>
      </c>
    </row>
    <row r="13" spans="1:5" ht="14.25" customHeight="1">
      <c r="A13" s="21" t="s">
        <v>15</v>
      </c>
      <c r="B13" s="28">
        <v>129</v>
      </c>
      <c r="C13" s="28"/>
      <c r="D13" s="29">
        <v>0</v>
      </c>
      <c r="E13" s="29">
        <v>0</v>
      </c>
    </row>
    <row r="14" spans="1:5" ht="14.25" customHeight="1">
      <c r="A14" s="25" t="s">
        <v>16</v>
      </c>
      <c r="B14" s="26">
        <v>130</v>
      </c>
      <c r="C14" s="26"/>
      <c r="D14" s="27">
        <f>SUM(D15,D19,D20,D21,D22,)</f>
        <v>382890688832</v>
      </c>
      <c r="E14" s="27">
        <f>SUM(E15,E19,E20,E21,E22,)</f>
        <v>143738780613</v>
      </c>
    </row>
    <row r="15" spans="1:5" ht="14.25" customHeight="1">
      <c r="A15" s="21" t="s">
        <v>17</v>
      </c>
      <c r="B15" s="22">
        <v>131</v>
      </c>
      <c r="C15" s="22"/>
      <c r="D15" s="23">
        <f>SUM(D16:D18)</f>
        <v>382890688832</v>
      </c>
      <c r="E15" s="24">
        <f>SUM(E16:E18)</f>
        <v>143738780613</v>
      </c>
    </row>
    <row r="16" spans="1:6" ht="14.25" customHeight="1">
      <c r="A16" s="30" t="s">
        <v>18</v>
      </c>
      <c r="B16" s="22"/>
      <c r="C16" s="22"/>
      <c r="D16" s="23">
        <v>210204485335</v>
      </c>
      <c r="E16" s="24">
        <v>69457597017</v>
      </c>
      <c r="F16" s="31"/>
    </row>
    <row r="17" spans="1:6" ht="14.25" customHeight="1">
      <c r="A17" s="32" t="s">
        <v>19</v>
      </c>
      <c r="B17" s="22"/>
      <c r="C17" s="22"/>
      <c r="D17" s="23">
        <v>112193910665</v>
      </c>
      <c r="E17" s="24">
        <v>52383004882</v>
      </c>
      <c r="F17" s="31"/>
    </row>
    <row r="18" spans="1:5" ht="14.25" customHeight="1">
      <c r="A18" s="30" t="s">
        <v>20</v>
      </c>
      <c r="B18" s="22"/>
      <c r="C18" s="22"/>
      <c r="D18" s="23">
        <v>60492292832</v>
      </c>
      <c r="E18" s="24">
        <v>21898178714</v>
      </c>
    </row>
    <row r="19" spans="1:6" ht="12.75" customHeight="1">
      <c r="A19" s="21" t="s">
        <v>21</v>
      </c>
      <c r="B19" s="22">
        <v>132</v>
      </c>
      <c r="C19" s="22"/>
      <c r="D19" s="23">
        <v>0</v>
      </c>
      <c r="E19" s="24">
        <v>0</v>
      </c>
      <c r="F19" s="31"/>
    </row>
    <row r="20" spans="1:5" ht="13.5" customHeight="1">
      <c r="A20" s="21" t="s">
        <v>22</v>
      </c>
      <c r="B20" s="22">
        <v>133</v>
      </c>
      <c r="C20" s="22"/>
      <c r="D20" s="23">
        <v>0</v>
      </c>
      <c r="E20" s="24">
        <v>0</v>
      </c>
    </row>
    <row r="21" spans="1:5" ht="12.75" customHeight="1">
      <c r="A21" s="21" t="s">
        <v>23</v>
      </c>
      <c r="B21" s="22">
        <v>138</v>
      </c>
      <c r="C21" s="22"/>
      <c r="D21" s="23">
        <v>0</v>
      </c>
      <c r="E21" s="24">
        <v>0</v>
      </c>
    </row>
    <row r="22" spans="1:5" ht="14.25" customHeight="1">
      <c r="A22" s="21" t="s">
        <v>24</v>
      </c>
      <c r="B22" s="22">
        <v>139</v>
      </c>
      <c r="C22" s="22"/>
      <c r="D22" s="23">
        <v>0</v>
      </c>
      <c r="E22" s="24">
        <v>0</v>
      </c>
    </row>
    <row r="23" spans="1:5" ht="14.25" customHeight="1">
      <c r="A23" s="25" t="s">
        <v>25</v>
      </c>
      <c r="B23" s="26">
        <v>140</v>
      </c>
      <c r="C23" s="26"/>
      <c r="D23" s="27">
        <f>SUM(D24:D25)</f>
        <v>62121674</v>
      </c>
      <c r="E23" s="27">
        <f>SUM(E24:E25)</f>
        <v>23842694</v>
      </c>
    </row>
    <row r="24" spans="1:5" ht="14.25" customHeight="1">
      <c r="A24" s="21" t="s">
        <v>26</v>
      </c>
      <c r="B24" s="22">
        <v>141</v>
      </c>
      <c r="C24" s="22"/>
      <c r="D24" s="23">
        <v>62121674</v>
      </c>
      <c r="E24" s="24">
        <v>23842694</v>
      </c>
    </row>
    <row r="25" spans="1:5" ht="14.25" customHeight="1">
      <c r="A25" s="21" t="s">
        <v>27</v>
      </c>
      <c r="B25" s="22">
        <v>149</v>
      </c>
      <c r="C25" s="22"/>
      <c r="D25" s="23">
        <v>0</v>
      </c>
      <c r="E25" s="24">
        <v>0</v>
      </c>
    </row>
    <row r="26" spans="1:5" ht="14.25" customHeight="1">
      <c r="A26" s="25" t="s">
        <v>28</v>
      </c>
      <c r="B26" s="26">
        <v>150</v>
      </c>
      <c r="C26" s="26"/>
      <c r="D26" s="27">
        <f>SUM(D27:D29)</f>
        <v>5822792887</v>
      </c>
      <c r="E26" s="27">
        <f>SUM(E27:E29)</f>
        <v>10704383113</v>
      </c>
    </row>
    <row r="27" spans="1:5" ht="14.25" customHeight="1">
      <c r="A27" s="21" t="s">
        <v>29</v>
      </c>
      <c r="B27" s="22">
        <v>151</v>
      </c>
      <c r="C27" s="22"/>
      <c r="D27" s="23">
        <v>4590920462</v>
      </c>
      <c r="E27" s="24">
        <v>10449686382</v>
      </c>
    </row>
    <row r="28" spans="1:5" ht="14.25" customHeight="1">
      <c r="A28" s="21" t="s">
        <v>30</v>
      </c>
      <c r="B28" s="22">
        <v>152</v>
      </c>
      <c r="C28" s="22"/>
      <c r="D28" s="23">
        <f>402229207+6628055</f>
        <v>408857262</v>
      </c>
      <c r="E28" s="24">
        <v>96675605</v>
      </c>
    </row>
    <row r="29" spans="1:5" ht="14.25" customHeight="1">
      <c r="A29" s="21" t="s">
        <v>31</v>
      </c>
      <c r="B29" s="22">
        <v>158</v>
      </c>
      <c r="C29" s="22"/>
      <c r="D29" s="23">
        <v>823015163</v>
      </c>
      <c r="E29" s="24">
        <v>158021126</v>
      </c>
    </row>
    <row r="30" spans="1:5" ht="18" customHeight="1">
      <c r="A30" s="33" t="s">
        <v>32</v>
      </c>
      <c r="B30" s="34">
        <v>200</v>
      </c>
      <c r="C30" s="34"/>
      <c r="D30" s="35">
        <f>SUM(D31,D32,D41,D44,D51,)</f>
        <v>380374887967</v>
      </c>
      <c r="E30" s="36">
        <f>SUM(E31,E32,E41,E44,E51,)</f>
        <v>375559276843</v>
      </c>
    </row>
    <row r="31" spans="1:5" ht="14.25" customHeight="1">
      <c r="A31" s="25" t="s">
        <v>33</v>
      </c>
      <c r="B31" s="26">
        <v>210</v>
      </c>
      <c r="C31" s="26"/>
      <c r="D31" s="27">
        <v>0</v>
      </c>
      <c r="E31" s="27">
        <v>0</v>
      </c>
    </row>
    <row r="32" spans="1:5" ht="14.25" customHeight="1">
      <c r="A32" s="25" t="s">
        <v>34</v>
      </c>
      <c r="B32" s="26">
        <v>220</v>
      </c>
      <c r="C32" s="26"/>
      <c r="D32" s="27">
        <f>SUM(D33,D36,D37,D40,)</f>
        <v>54330740151</v>
      </c>
      <c r="E32" s="27">
        <f>SUM(E33,E36,E37,E40,)</f>
        <v>56688813039</v>
      </c>
    </row>
    <row r="33" spans="1:5" ht="14.25" customHeight="1">
      <c r="A33" s="25" t="s">
        <v>35</v>
      </c>
      <c r="B33" s="26">
        <v>221</v>
      </c>
      <c r="C33" s="26"/>
      <c r="D33" s="27">
        <f>SUM(D34:D35)</f>
        <v>37439439005</v>
      </c>
      <c r="E33" s="27">
        <f>SUM(E34:E35)</f>
        <v>39065500794</v>
      </c>
    </row>
    <row r="34" spans="1:5" ht="14.25" customHeight="1">
      <c r="A34" s="30" t="s">
        <v>36</v>
      </c>
      <c r="B34" s="22">
        <v>222</v>
      </c>
      <c r="C34" s="22"/>
      <c r="D34" s="23">
        <v>51913049326</v>
      </c>
      <c r="E34" s="24">
        <v>51780488194</v>
      </c>
    </row>
    <row r="35" spans="1:5" ht="14.25" customHeight="1">
      <c r="A35" s="30" t="s">
        <v>37</v>
      </c>
      <c r="B35" s="22">
        <v>223</v>
      </c>
      <c r="C35" s="22"/>
      <c r="D35" s="37">
        <v>-14473610321</v>
      </c>
      <c r="E35" s="38">
        <v>-12714987400</v>
      </c>
    </row>
    <row r="36" spans="1:5" ht="14.25" customHeight="1">
      <c r="A36" s="25" t="s">
        <v>38</v>
      </c>
      <c r="B36" s="26">
        <v>224</v>
      </c>
      <c r="C36" s="26"/>
      <c r="D36" s="27">
        <v>0</v>
      </c>
      <c r="E36" s="27">
        <v>0</v>
      </c>
    </row>
    <row r="37" spans="1:5" ht="14.25" customHeight="1">
      <c r="A37" s="25" t="s">
        <v>39</v>
      </c>
      <c r="B37" s="26">
        <v>227</v>
      </c>
      <c r="C37" s="26"/>
      <c r="D37" s="27">
        <f>SUM(D38:D39)</f>
        <v>16836255268</v>
      </c>
      <c r="E37" s="27">
        <f>SUM(E38:E39)</f>
        <v>17568266367</v>
      </c>
    </row>
    <row r="38" spans="1:5" ht="14.25" customHeight="1">
      <c r="A38" s="30" t="s">
        <v>40</v>
      </c>
      <c r="B38" s="22">
        <v>228</v>
      </c>
      <c r="C38" s="22"/>
      <c r="D38" s="23">
        <v>19520295963</v>
      </c>
      <c r="E38" s="24">
        <v>19520295963</v>
      </c>
    </row>
    <row r="39" spans="1:5" ht="14.25" customHeight="1">
      <c r="A39" s="30" t="s">
        <v>41</v>
      </c>
      <c r="B39" s="22">
        <v>229</v>
      </c>
      <c r="C39" s="22"/>
      <c r="D39" s="37">
        <v>-2684040695</v>
      </c>
      <c r="E39" s="38">
        <v>-1952029596</v>
      </c>
    </row>
    <row r="40" spans="1:5" ht="14.25" customHeight="1">
      <c r="A40" s="39" t="s">
        <v>42</v>
      </c>
      <c r="B40" s="40">
        <v>230</v>
      </c>
      <c r="C40" s="40"/>
      <c r="D40" s="41">
        <f>43860000+11185878</f>
        <v>55045878</v>
      </c>
      <c r="E40" s="42">
        <v>55045878</v>
      </c>
    </row>
    <row r="41" spans="1:5" ht="14.25" customHeight="1">
      <c r="A41" s="39" t="s">
        <v>43</v>
      </c>
      <c r="B41" s="40">
        <v>240</v>
      </c>
      <c r="C41" s="40"/>
      <c r="D41" s="41">
        <v>0</v>
      </c>
      <c r="E41" s="42">
        <v>0</v>
      </c>
    </row>
    <row r="42" spans="1:5" ht="12" customHeight="1">
      <c r="A42" s="30" t="s">
        <v>40</v>
      </c>
      <c r="B42" s="22"/>
      <c r="C42" s="22"/>
      <c r="D42" s="23">
        <v>0</v>
      </c>
      <c r="E42" s="24">
        <v>0</v>
      </c>
    </row>
    <row r="43" spans="1:5" ht="12.75" customHeight="1">
      <c r="A43" s="30" t="s">
        <v>41</v>
      </c>
      <c r="B43" s="22"/>
      <c r="C43" s="22"/>
      <c r="D43" s="23">
        <v>0</v>
      </c>
      <c r="E43" s="24">
        <v>0</v>
      </c>
    </row>
    <row r="44" spans="1:5" ht="29.25" customHeight="1">
      <c r="A44" s="25" t="s">
        <v>44</v>
      </c>
      <c r="B44" s="26">
        <v>250</v>
      </c>
      <c r="C44" s="26"/>
      <c r="D44" s="27">
        <f>SUM(D45,D46,D49,D50,)</f>
        <v>323779037773</v>
      </c>
      <c r="E44" s="27">
        <f>SUM(E45,E46,E49,E50,)</f>
        <v>316605353761</v>
      </c>
    </row>
    <row r="45" spans="1:5" ht="14.25" customHeight="1">
      <c r="A45" s="25" t="s">
        <v>45</v>
      </c>
      <c r="B45" s="26">
        <v>251</v>
      </c>
      <c r="C45" s="26"/>
      <c r="D45" s="27">
        <v>0</v>
      </c>
      <c r="E45" s="27">
        <v>0</v>
      </c>
    </row>
    <row r="46" spans="1:5" ht="14.25" customHeight="1">
      <c r="A46" s="25" t="s">
        <v>46</v>
      </c>
      <c r="B46" s="26">
        <v>252</v>
      </c>
      <c r="C46" s="26"/>
      <c r="D46" s="27">
        <f>SUM(D47:D48)</f>
        <v>106565450000</v>
      </c>
      <c r="E46" s="27">
        <f>SUM(E47:E48)</f>
        <v>80965450000</v>
      </c>
    </row>
    <row r="47" spans="1:5" ht="14.25" customHeight="1">
      <c r="A47" s="32" t="s">
        <v>47</v>
      </c>
      <c r="B47" s="22"/>
      <c r="C47" s="22"/>
      <c r="D47" s="23">
        <v>68145450000</v>
      </c>
      <c r="E47" s="24">
        <v>42545450000</v>
      </c>
    </row>
    <row r="48" spans="1:5" ht="14.25" customHeight="1">
      <c r="A48" s="32" t="s">
        <v>48</v>
      </c>
      <c r="B48" s="22"/>
      <c r="C48" s="22"/>
      <c r="D48" s="23">
        <v>38420000000</v>
      </c>
      <c r="E48" s="24">
        <v>38420000000</v>
      </c>
    </row>
    <row r="49" spans="1:5" ht="14.25" customHeight="1">
      <c r="A49" s="25" t="s">
        <v>49</v>
      </c>
      <c r="B49" s="26">
        <v>258</v>
      </c>
      <c r="C49" s="26"/>
      <c r="D49" s="27">
        <f>181834742466+24000000000+11378845307</f>
        <v>217213587773</v>
      </c>
      <c r="E49" s="27">
        <f>57490661295+178149242466</f>
        <v>235639903761</v>
      </c>
    </row>
    <row r="50" spans="1:5" ht="14.25" customHeight="1">
      <c r="A50" s="25" t="s">
        <v>50</v>
      </c>
      <c r="B50" s="26">
        <v>259</v>
      </c>
      <c r="C50" s="26"/>
      <c r="D50" s="27">
        <v>0</v>
      </c>
      <c r="E50" s="27">
        <v>0</v>
      </c>
    </row>
    <row r="51" spans="1:5" ht="14.25" customHeight="1">
      <c r="A51" s="25" t="s">
        <v>51</v>
      </c>
      <c r="B51" s="26">
        <v>260</v>
      </c>
      <c r="C51" s="26"/>
      <c r="D51" s="27">
        <f>SUM(D52:D54)</f>
        <v>2265110043</v>
      </c>
      <c r="E51" s="27">
        <f>SUM(E52:E54)</f>
        <v>2265110043</v>
      </c>
    </row>
    <row r="52" spans="1:5" ht="14.25" customHeight="1">
      <c r="A52" s="43" t="s">
        <v>52</v>
      </c>
      <c r="B52" s="44">
        <v>261</v>
      </c>
      <c r="C52" s="44"/>
      <c r="D52" s="45">
        <v>0</v>
      </c>
      <c r="E52" s="46">
        <v>0</v>
      </c>
    </row>
    <row r="53" spans="1:5" ht="14.25" customHeight="1">
      <c r="A53" s="43" t="s">
        <v>53</v>
      </c>
      <c r="B53" s="44">
        <v>262</v>
      </c>
      <c r="C53" s="44"/>
      <c r="D53" s="45">
        <v>0</v>
      </c>
      <c r="E53" s="46">
        <v>0</v>
      </c>
    </row>
    <row r="54" spans="1:5" ht="14.25" customHeight="1">
      <c r="A54" s="47" t="s">
        <v>54</v>
      </c>
      <c r="B54" s="44">
        <v>268</v>
      </c>
      <c r="C54" s="44"/>
      <c r="D54" s="45">
        <v>2265110043</v>
      </c>
      <c r="E54" s="46">
        <v>2265110043</v>
      </c>
    </row>
    <row r="55" spans="1:6" ht="21" customHeight="1">
      <c r="A55" s="4" t="s">
        <v>55</v>
      </c>
      <c r="B55" s="7"/>
      <c r="C55" s="7"/>
      <c r="D55" s="12">
        <f>SUM(D30,D7)</f>
        <v>1266992392187</v>
      </c>
      <c r="E55" s="13">
        <f>SUM(E30,E7,)</f>
        <v>874726010708</v>
      </c>
      <c r="F55" s="31"/>
    </row>
    <row r="56" spans="1:5" ht="12" customHeight="1">
      <c r="A56" s="48"/>
      <c r="B56" s="49"/>
      <c r="C56" s="49"/>
      <c r="D56" s="50"/>
      <c r="E56" s="51"/>
    </row>
    <row r="57" spans="1:5" ht="0.75" customHeight="1">
      <c r="A57" s="48"/>
      <c r="B57" s="49"/>
      <c r="C57" s="49"/>
      <c r="D57" s="50"/>
      <c r="E57" s="51"/>
    </row>
    <row r="58" spans="1:5" ht="21" customHeight="1">
      <c r="A58" s="4" t="s">
        <v>56</v>
      </c>
      <c r="B58" s="52"/>
      <c r="C58" s="52"/>
      <c r="D58" s="6" t="s">
        <v>7</v>
      </c>
      <c r="E58" s="6" t="s">
        <v>8</v>
      </c>
    </row>
    <row r="59" spans="1:5" ht="17.25" customHeight="1">
      <c r="A59" s="10" t="s">
        <v>57</v>
      </c>
      <c r="B59" s="7">
        <v>300</v>
      </c>
      <c r="C59" s="7"/>
      <c r="D59" s="12">
        <f>SUM(D60,D71,)</f>
        <v>670704698430</v>
      </c>
      <c r="E59" s="12">
        <f>SUM(E60,E71,)</f>
        <v>461269436734</v>
      </c>
    </row>
    <row r="60" spans="1:5" ht="17.25" customHeight="1">
      <c r="A60" s="53" t="s">
        <v>58</v>
      </c>
      <c r="B60" s="54">
        <v>310</v>
      </c>
      <c r="C60" s="54"/>
      <c r="D60" s="55">
        <f>SUM(D61,D62,D67,D68,D69,D70,)</f>
        <v>401663672098</v>
      </c>
      <c r="E60" s="55">
        <f>SUM(E61,E62,E67,E68,E69,E70,)</f>
        <v>225525634379</v>
      </c>
    </row>
    <row r="61" spans="1:5" ht="17.25" customHeight="1">
      <c r="A61" s="21" t="s">
        <v>59</v>
      </c>
      <c r="B61" s="22">
        <v>311</v>
      </c>
      <c r="C61" s="22"/>
      <c r="D61" s="41">
        <v>0</v>
      </c>
      <c r="E61" s="42">
        <v>0</v>
      </c>
    </row>
    <row r="62" spans="1:6" ht="17.25" customHeight="1">
      <c r="A62" s="21" t="s">
        <v>60</v>
      </c>
      <c r="B62" s="22">
        <v>312</v>
      </c>
      <c r="C62" s="22"/>
      <c r="D62" s="23">
        <f>SUM(D63:D66)</f>
        <v>391293023754</v>
      </c>
      <c r="E62" s="24">
        <f>SUM(E63:E66)</f>
        <v>205437149602</v>
      </c>
      <c r="F62" s="31"/>
    </row>
    <row r="63" spans="1:6" ht="17.25" customHeight="1">
      <c r="A63" s="32" t="s">
        <v>61</v>
      </c>
      <c r="B63" s="22"/>
      <c r="C63" s="22"/>
      <c r="D63" s="23">
        <v>137807020557</v>
      </c>
      <c r="E63" s="24">
        <v>60970067627</v>
      </c>
      <c r="F63" s="31"/>
    </row>
    <row r="64" spans="1:5" ht="17.25" customHeight="1">
      <c r="A64" s="32" t="s">
        <v>62</v>
      </c>
      <c r="B64" s="22"/>
      <c r="C64" s="22"/>
      <c r="D64" s="23">
        <v>242478146585</v>
      </c>
      <c r="E64" s="24">
        <v>137035165313</v>
      </c>
    </row>
    <row r="65" spans="1:5" ht="17.25" customHeight="1">
      <c r="A65" s="56" t="s">
        <v>63</v>
      </c>
      <c r="B65" s="22"/>
      <c r="C65" s="22"/>
      <c r="D65" s="23">
        <v>0</v>
      </c>
      <c r="E65" s="24">
        <v>205590000</v>
      </c>
    </row>
    <row r="66" spans="1:5" ht="17.25" customHeight="1">
      <c r="A66" s="32" t="s">
        <v>64</v>
      </c>
      <c r="B66" s="22"/>
      <c r="C66" s="22"/>
      <c r="D66" s="23">
        <v>11007856612</v>
      </c>
      <c r="E66" s="24">
        <v>7226326662</v>
      </c>
    </row>
    <row r="67" spans="1:5" ht="15" customHeight="1">
      <c r="A67" s="21" t="s">
        <v>65</v>
      </c>
      <c r="B67" s="22">
        <v>313</v>
      </c>
      <c r="C67" s="22"/>
      <c r="D67" s="23">
        <v>0</v>
      </c>
      <c r="E67" s="24">
        <v>0</v>
      </c>
    </row>
    <row r="68" spans="1:5" ht="14.25" customHeight="1">
      <c r="A68" s="21" t="s">
        <v>66</v>
      </c>
      <c r="B68" s="22">
        <v>314</v>
      </c>
      <c r="C68" s="22"/>
      <c r="D68" s="57">
        <f>324789704+2236421354</f>
        <v>2561211058</v>
      </c>
      <c r="E68" s="58">
        <v>4787589445</v>
      </c>
    </row>
    <row r="69" spans="1:5" ht="17.25" customHeight="1">
      <c r="A69" s="21" t="s">
        <v>67</v>
      </c>
      <c r="B69" s="22">
        <v>315</v>
      </c>
      <c r="C69" s="22"/>
      <c r="D69" s="23">
        <f>1767159177</f>
        <v>1767159177</v>
      </c>
      <c r="E69" s="24">
        <v>2344723314</v>
      </c>
    </row>
    <row r="70" spans="1:5" ht="17.25" customHeight="1">
      <c r="A70" s="21" t="s">
        <v>68</v>
      </c>
      <c r="B70" s="22">
        <v>319</v>
      </c>
      <c r="C70" s="22"/>
      <c r="D70" s="23">
        <f>40328707+425280907+456212516+1047234+5119408745</f>
        <v>6042278109</v>
      </c>
      <c r="E70" s="24">
        <v>12956172018</v>
      </c>
    </row>
    <row r="71" spans="1:5" ht="17.25" customHeight="1">
      <c r="A71" s="25" t="s">
        <v>69</v>
      </c>
      <c r="B71" s="26">
        <v>320</v>
      </c>
      <c r="C71" s="26"/>
      <c r="D71" s="27">
        <f>SUM(D72,D76,D77,)</f>
        <v>269041026332</v>
      </c>
      <c r="E71" s="27">
        <f>SUM(E72,E76,E77,)</f>
        <v>235743802355</v>
      </c>
    </row>
    <row r="72" spans="1:5" ht="17.25" customHeight="1">
      <c r="A72" s="25" t="s">
        <v>70</v>
      </c>
      <c r="B72" s="26">
        <v>321</v>
      </c>
      <c r="C72" s="26"/>
      <c r="D72" s="27">
        <f>SUM(D73:D75)</f>
        <v>269041026332</v>
      </c>
      <c r="E72" s="27">
        <f>SUM(E73:E75)</f>
        <v>235703473648</v>
      </c>
    </row>
    <row r="73" spans="1:5" ht="17.25" customHeight="1">
      <c r="A73" s="32" t="s">
        <v>71</v>
      </c>
      <c r="B73" s="22" t="s">
        <v>72</v>
      </c>
      <c r="C73" s="22"/>
      <c r="D73" s="23">
        <f>E73+14659867445</f>
        <v>82380489562</v>
      </c>
      <c r="E73" s="24">
        <v>67720622117</v>
      </c>
    </row>
    <row r="74" spans="1:5" ht="17.25" customHeight="1">
      <c r="A74" s="32" t="s">
        <v>73</v>
      </c>
      <c r="B74" s="22" t="s">
        <v>72</v>
      </c>
      <c r="C74" s="22"/>
      <c r="D74" s="23">
        <f>E74+14114194182</f>
        <v>111599513601</v>
      </c>
      <c r="E74" s="24">
        <v>97485319419</v>
      </c>
    </row>
    <row r="75" spans="1:5" ht="17.25" customHeight="1">
      <c r="A75" s="32" t="s">
        <v>74</v>
      </c>
      <c r="B75" s="22" t="s">
        <v>72</v>
      </c>
      <c r="C75" s="22"/>
      <c r="D75" s="23">
        <f>E75+4563491057</f>
        <v>75061023169</v>
      </c>
      <c r="E75" s="24">
        <v>70497532112</v>
      </c>
    </row>
    <row r="76" spans="1:5" ht="17.25" customHeight="1">
      <c r="A76" s="25" t="s">
        <v>75</v>
      </c>
      <c r="B76" s="26">
        <v>323</v>
      </c>
      <c r="C76" s="26"/>
      <c r="D76" s="27">
        <v>0</v>
      </c>
      <c r="E76" s="27">
        <v>40328707</v>
      </c>
    </row>
    <row r="77" spans="1:5" ht="17.25" customHeight="1">
      <c r="A77" s="25" t="s">
        <v>76</v>
      </c>
      <c r="B77" s="26">
        <v>325</v>
      </c>
      <c r="C77" s="26"/>
      <c r="D77" s="27">
        <v>0</v>
      </c>
      <c r="E77" s="27">
        <v>0</v>
      </c>
    </row>
    <row r="78" spans="1:5" ht="20.25" customHeight="1">
      <c r="A78" s="33" t="s">
        <v>77</v>
      </c>
      <c r="B78" s="34">
        <v>400</v>
      </c>
      <c r="C78" s="34"/>
      <c r="D78" s="35">
        <f>SUM(D89,D79)</f>
        <v>596287693757</v>
      </c>
      <c r="E78" s="35">
        <f>SUM(E79,E89,)</f>
        <v>413456573974</v>
      </c>
    </row>
    <row r="79" spans="1:5" ht="17.25" customHeight="1">
      <c r="A79" s="25" t="s">
        <v>78</v>
      </c>
      <c r="B79" s="26">
        <v>410</v>
      </c>
      <c r="C79" s="26"/>
      <c r="D79" s="27">
        <f>SUM(D80:D88)</f>
        <v>595200510437</v>
      </c>
      <c r="E79" s="27">
        <f>SUM(E80:E88)</f>
        <v>410597408242</v>
      </c>
    </row>
    <row r="80" spans="1:5" ht="17.25" customHeight="1">
      <c r="A80" s="21" t="s">
        <v>79</v>
      </c>
      <c r="B80" s="22">
        <v>411</v>
      </c>
      <c r="C80" s="22"/>
      <c r="D80" s="23">
        <v>504138300000</v>
      </c>
      <c r="E80" s="24">
        <v>343000000000</v>
      </c>
    </row>
    <row r="81" spans="1:5" ht="17.25" customHeight="1">
      <c r="A81" s="21" t="s">
        <v>80</v>
      </c>
      <c r="B81" s="22">
        <v>412</v>
      </c>
      <c r="C81" s="22"/>
      <c r="D81" s="23">
        <v>45515630000</v>
      </c>
      <c r="E81" s="24">
        <v>0</v>
      </c>
    </row>
    <row r="82" spans="1:5" ht="17.25" customHeight="1">
      <c r="A82" s="21" t="s">
        <v>81</v>
      </c>
      <c r="B82" s="22">
        <v>413</v>
      </c>
      <c r="C82" s="22"/>
      <c r="D82" s="23">
        <v>0</v>
      </c>
      <c r="E82" s="24">
        <v>0</v>
      </c>
    </row>
    <row r="83" spans="1:5" ht="17.25" customHeight="1">
      <c r="A83" s="21" t="s">
        <v>82</v>
      </c>
      <c r="B83" s="22">
        <v>414</v>
      </c>
      <c r="C83" s="22"/>
      <c r="D83" s="23">
        <v>0</v>
      </c>
      <c r="E83" s="24">
        <v>0</v>
      </c>
    </row>
    <row r="84" spans="1:5" ht="17.25" customHeight="1">
      <c r="A84" s="21" t="s">
        <v>83</v>
      </c>
      <c r="B84" s="22">
        <v>415</v>
      </c>
      <c r="C84" s="22"/>
      <c r="D84" s="23">
        <f>E84-652283477</f>
        <v>2666576814</v>
      </c>
      <c r="E84" s="24">
        <v>3318860291</v>
      </c>
    </row>
    <row r="85" spans="1:5" ht="16.5" customHeight="1">
      <c r="A85" s="21" t="s">
        <v>84</v>
      </c>
      <c r="B85" s="22">
        <v>416</v>
      </c>
      <c r="C85" s="22"/>
      <c r="D85" s="23">
        <v>2012617791</v>
      </c>
      <c r="E85" s="24">
        <v>2012617791</v>
      </c>
    </row>
    <row r="86" spans="1:5" ht="17.25" customHeight="1">
      <c r="A86" s="21" t="s">
        <v>85</v>
      </c>
      <c r="B86" s="22">
        <v>417</v>
      </c>
      <c r="C86" s="22"/>
      <c r="D86" s="23">
        <v>10063088953</v>
      </c>
      <c r="E86" s="24">
        <v>10063088953</v>
      </c>
    </row>
    <row r="87" spans="1:5" ht="17.25" customHeight="1">
      <c r="A87" s="21" t="s">
        <v>86</v>
      </c>
      <c r="B87" s="22">
        <v>418</v>
      </c>
      <c r="C87" s="22"/>
      <c r="D87" s="23">
        <v>5031544477</v>
      </c>
      <c r="E87" s="24">
        <v>5031544477</v>
      </c>
    </row>
    <row r="88" spans="1:5" ht="17.25" customHeight="1">
      <c r="A88" s="21" t="s">
        <v>87</v>
      </c>
      <c r="B88" s="22">
        <v>419</v>
      </c>
      <c r="C88" s="22"/>
      <c r="D88" s="23">
        <f>6746600857+22345011836-E84</f>
        <v>25772752402</v>
      </c>
      <c r="E88" s="24">
        <v>47171296730</v>
      </c>
    </row>
    <row r="89" spans="1:5" ht="17.25" customHeight="1">
      <c r="A89" s="25" t="s">
        <v>88</v>
      </c>
      <c r="B89" s="26">
        <v>420</v>
      </c>
      <c r="C89" s="26"/>
      <c r="D89" s="27">
        <f>SUM(D90:D91)</f>
        <v>1087183320</v>
      </c>
      <c r="E89" s="27">
        <f>'[1]Bang CDKT theo chuan muc'!$C$89</f>
        <v>2859165732</v>
      </c>
    </row>
    <row r="90" spans="1:5" ht="17.25" customHeight="1">
      <c r="A90" s="21" t="s">
        <v>89</v>
      </c>
      <c r="B90" s="22">
        <v>422</v>
      </c>
      <c r="C90" s="22"/>
      <c r="D90" s="23">
        <f>771122430+316060890</f>
        <v>1087183320</v>
      </c>
      <c r="E90" s="24">
        <f>E89</f>
        <v>2859165732</v>
      </c>
    </row>
    <row r="91" spans="1:5" ht="17.25" customHeight="1">
      <c r="A91" s="21" t="s">
        <v>90</v>
      </c>
      <c r="B91" s="22">
        <v>423</v>
      </c>
      <c r="C91" s="22"/>
      <c r="D91" s="23">
        <v>0</v>
      </c>
      <c r="E91" s="24">
        <v>0</v>
      </c>
    </row>
    <row r="92" spans="1:6" ht="23.25" customHeight="1">
      <c r="A92" s="4" t="s">
        <v>91</v>
      </c>
      <c r="B92" s="7">
        <v>430</v>
      </c>
      <c r="C92" s="7"/>
      <c r="D92" s="12">
        <f>SUM(D78,D59,)</f>
        <v>1266992392187</v>
      </c>
      <c r="E92" s="13">
        <f>SUM(E78,E59,)</f>
        <v>874726010708</v>
      </c>
      <c r="F92" s="31"/>
    </row>
    <row r="93" spans="1:5" ht="9" customHeight="1">
      <c r="A93" s="59"/>
      <c r="B93" s="60"/>
      <c r="C93" s="60"/>
      <c r="D93" s="61"/>
      <c r="E93" s="61"/>
    </row>
    <row r="94" spans="1:5" ht="15">
      <c r="A94" s="257" t="s">
        <v>92</v>
      </c>
      <c r="B94" s="257"/>
      <c r="C94" s="257"/>
      <c r="D94" s="257"/>
      <c r="E94" s="257"/>
    </row>
    <row r="95" spans="1:5" ht="20.25" customHeight="1">
      <c r="A95" s="62" t="s">
        <v>93</v>
      </c>
      <c r="B95" s="62"/>
      <c r="C95" s="62"/>
      <c r="D95" s="62"/>
      <c r="E95" s="62"/>
    </row>
    <row r="96" spans="1:5" ht="13.5">
      <c r="A96" s="63"/>
      <c r="B96" s="64"/>
      <c r="C96" s="64"/>
      <c r="D96" s="65"/>
      <c r="E96" s="65"/>
    </row>
    <row r="97" spans="1:5" ht="13.5">
      <c r="A97" s="63"/>
      <c r="B97" s="64"/>
      <c r="C97" s="64"/>
      <c r="D97" s="65"/>
      <c r="E97" s="65"/>
    </row>
    <row r="98" spans="1:5" ht="13.5">
      <c r="A98" s="63"/>
      <c r="B98" s="64"/>
      <c r="C98" s="64"/>
      <c r="D98" s="65"/>
      <c r="E98" s="65"/>
    </row>
    <row r="99" spans="1:5" ht="13.5">
      <c r="A99" s="63"/>
      <c r="B99" s="64"/>
      <c r="C99" s="64"/>
      <c r="D99" s="65"/>
      <c r="E99" s="65"/>
    </row>
    <row r="100" spans="1:5" ht="40.5" customHeight="1">
      <c r="A100" s="66" t="s">
        <v>94</v>
      </c>
      <c r="B100" s="67"/>
      <c r="C100" s="67"/>
      <c r="D100" s="68"/>
      <c r="E100" s="69" t="s">
        <v>95</v>
      </c>
    </row>
    <row r="101" ht="13.5">
      <c r="D101" s="31"/>
    </row>
    <row r="102" ht="13.5">
      <c r="D102" s="31"/>
    </row>
  </sheetData>
  <mergeCells count="4">
    <mergeCell ref="A1:E1"/>
    <mergeCell ref="A2:E2"/>
    <mergeCell ref="A3:E3"/>
    <mergeCell ref="A94:E9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10">
      <selection activeCell="A1" sqref="A1:IV16384"/>
    </sheetView>
  </sheetViews>
  <sheetFormatPr defaultColWidth="9.140625" defaultRowHeight="12.75"/>
  <cols>
    <col min="1" max="1" width="5.00390625" style="72" customWidth="1"/>
    <col min="2" max="2" width="40.00390625" style="0" customWidth="1"/>
    <col min="3" max="3" width="19.140625" style="0" customWidth="1"/>
    <col min="4" max="4" width="20.57421875" style="0" customWidth="1"/>
    <col min="5" max="5" width="31.7109375" style="0" customWidth="1"/>
    <col min="6" max="6" width="17.57421875" style="0" customWidth="1"/>
  </cols>
  <sheetData>
    <row r="1" spans="1:9" ht="24.75" customHeight="1">
      <c r="A1" s="70" t="s">
        <v>96</v>
      </c>
      <c r="E1" s="71"/>
      <c r="F1" s="71"/>
      <c r="G1" s="71"/>
      <c r="H1" s="71"/>
      <c r="I1" s="71"/>
    </row>
    <row r="2" spans="1:9" ht="29.25" customHeight="1">
      <c r="A2" s="258" t="s">
        <v>97</v>
      </c>
      <c r="B2" s="258"/>
      <c r="C2" s="258"/>
      <c r="D2" s="258"/>
      <c r="E2" s="71"/>
      <c r="F2" s="71"/>
      <c r="G2" s="71"/>
      <c r="H2" s="71"/>
      <c r="I2" s="71"/>
    </row>
    <row r="3" spans="2:9" ht="15" customHeight="1">
      <c r="B3" s="73" t="s">
        <v>98</v>
      </c>
      <c r="C3" s="73"/>
      <c r="D3" s="73"/>
      <c r="E3" s="73"/>
      <c r="F3" s="71"/>
      <c r="G3" s="71"/>
      <c r="H3" s="71"/>
      <c r="I3" s="71"/>
    </row>
    <row r="4" spans="1:9" ht="3.75" customHeight="1">
      <c r="A4" s="259"/>
      <c r="B4" s="260"/>
      <c r="C4" s="260"/>
      <c r="D4" s="260"/>
      <c r="E4" s="71"/>
      <c r="F4" s="71"/>
      <c r="G4" s="71"/>
      <c r="H4" s="71"/>
      <c r="I4" s="71"/>
    </row>
    <row r="5" spans="2:9" ht="14.25" customHeight="1">
      <c r="B5" s="74"/>
      <c r="C5" s="74"/>
      <c r="D5" s="75" t="s">
        <v>99</v>
      </c>
      <c r="E5" s="71"/>
      <c r="F5" s="71"/>
      <c r="G5" s="71"/>
      <c r="H5" s="71"/>
      <c r="I5" s="71"/>
    </row>
    <row r="6" spans="1:9" s="79" customFormat="1" ht="29.25" customHeight="1">
      <c r="A6" s="76" t="s">
        <v>100</v>
      </c>
      <c r="B6" s="76" t="s">
        <v>101</v>
      </c>
      <c r="C6" s="77" t="s">
        <v>102</v>
      </c>
      <c r="D6" s="78" t="s">
        <v>103</v>
      </c>
      <c r="E6" s="71"/>
      <c r="F6" s="71"/>
      <c r="G6" s="71"/>
      <c r="H6" s="71"/>
      <c r="I6" s="71"/>
    </row>
    <row r="7" spans="1:5" s="1" customFormat="1" ht="15.75" customHeight="1">
      <c r="A7" s="80">
        <v>10.5</v>
      </c>
      <c r="B7" s="81" t="s">
        <v>104</v>
      </c>
      <c r="C7" s="82">
        <f>SUM(C8:C12)</f>
        <v>499166733865</v>
      </c>
      <c r="D7" s="83">
        <f>SUM(D8:D12)</f>
        <v>886617504220</v>
      </c>
      <c r="E7" s="84"/>
    </row>
    <row r="8" spans="1:9" s="79" customFormat="1" ht="12.75" customHeight="1">
      <c r="A8" s="85">
        <v>1</v>
      </c>
      <c r="B8" s="21" t="s">
        <v>105</v>
      </c>
      <c r="C8" s="23">
        <v>32144227445</v>
      </c>
      <c r="D8" s="23">
        <v>169841900827</v>
      </c>
      <c r="E8" s="71"/>
      <c r="F8" s="71"/>
      <c r="G8" s="71"/>
      <c r="H8" s="71"/>
      <c r="I8" s="71"/>
    </row>
    <row r="9" spans="1:9" s="79" customFormat="1" ht="12.75" customHeight="1">
      <c r="A9" s="85">
        <v>2</v>
      </c>
      <c r="B9" s="21" t="s">
        <v>106</v>
      </c>
      <c r="C9" s="23">
        <v>312555500000</v>
      </c>
      <c r="D9" s="23">
        <v>328000000000</v>
      </c>
      <c r="E9" s="71"/>
      <c r="F9" s="71"/>
      <c r="G9" s="71"/>
      <c r="H9" s="71"/>
      <c r="I9" s="71"/>
    </row>
    <row r="10" spans="1:9" s="79" customFormat="1" ht="12.75" customHeight="1">
      <c r="A10" s="85">
        <v>3</v>
      </c>
      <c r="B10" s="21" t="s">
        <v>107</v>
      </c>
      <c r="C10" s="23">
        <v>143738780613</v>
      </c>
      <c r="D10" s="23">
        <v>382890688832</v>
      </c>
      <c r="E10" s="71"/>
      <c r="F10" s="71"/>
      <c r="G10" s="71"/>
      <c r="H10" s="71"/>
      <c r="I10" s="71"/>
    </row>
    <row r="11" spans="1:9" s="79" customFormat="1" ht="12.75" customHeight="1">
      <c r="A11" s="85">
        <v>4</v>
      </c>
      <c r="B11" s="21" t="s">
        <v>108</v>
      </c>
      <c r="C11" s="23">
        <v>23842694</v>
      </c>
      <c r="D11" s="23">
        <v>62121674</v>
      </c>
      <c r="E11" s="71"/>
      <c r="F11" s="71"/>
      <c r="G11" s="71"/>
      <c r="H11" s="71"/>
      <c r="I11" s="71"/>
    </row>
    <row r="12" spans="1:9" s="79" customFormat="1" ht="12.75" customHeight="1">
      <c r="A12" s="86">
        <v>5</v>
      </c>
      <c r="B12" s="43" t="s">
        <v>109</v>
      </c>
      <c r="C12" s="45">
        <v>10704383113</v>
      </c>
      <c r="D12" s="45">
        <v>5822792887</v>
      </c>
      <c r="E12" s="71"/>
      <c r="F12" s="71"/>
      <c r="G12" s="71"/>
      <c r="H12" s="71"/>
      <c r="I12" s="71"/>
    </row>
    <row r="13" spans="1:5" s="1" customFormat="1" ht="14.25" customHeight="1">
      <c r="A13" s="87" t="s">
        <v>110</v>
      </c>
      <c r="B13" s="88" t="s">
        <v>111</v>
      </c>
      <c r="C13" s="89">
        <f>SUM(C14,C15,C24,C25:C26)</f>
        <v>375559276843</v>
      </c>
      <c r="D13" s="90">
        <f>SUM(D15,D24,D25,D26)</f>
        <v>380374887967</v>
      </c>
      <c r="E13" s="84"/>
    </row>
    <row r="14" spans="1:9" s="79" customFormat="1" ht="15.75" customHeight="1">
      <c r="A14" s="91">
        <v>1</v>
      </c>
      <c r="B14" s="92" t="s">
        <v>112</v>
      </c>
      <c r="C14" s="23">
        <v>0</v>
      </c>
      <c r="D14" s="23">
        <v>0</v>
      </c>
      <c r="E14" s="71"/>
      <c r="F14" s="71"/>
      <c r="G14" s="71"/>
      <c r="H14" s="71"/>
      <c r="I14" s="71"/>
    </row>
    <row r="15" spans="1:9" s="79" customFormat="1" ht="13.5" customHeight="1">
      <c r="A15" s="85">
        <v>2</v>
      </c>
      <c r="B15" s="21" t="s">
        <v>113</v>
      </c>
      <c r="C15" s="23">
        <f>SUM(C16,C19,C22,C23)</f>
        <v>56688813039</v>
      </c>
      <c r="D15" s="23">
        <f>SUM(D16,D19,D22,D23)</f>
        <v>54330740151</v>
      </c>
      <c r="E15" s="71"/>
      <c r="F15" s="71"/>
      <c r="G15" s="71"/>
      <c r="H15" s="71"/>
      <c r="I15" s="71"/>
    </row>
    <row r="16" spans="1:9" s="79" customFormat="1" ht="14.25" customHeight="1">
      <c r="A16" s="85"/>
      <c r="B16" s="21" t="s">
        <v>114</v>
      </c>
      <c r="C16" s="93">
        <f>SUM(C17:C18)</f>
        <v>39065500794</v>
      </c>
      <c r="D16" s="93">
        <f>SUM(D17:D18)</f>
        <v>37439439005</v>
      </c>
      <c r="E16" s="71"/>
      <c r="F16" s="71"/>
      <c r="G16" s="71"/>
      <c r="H16" s="71"/>
      <c r="I16" s="71"/>
    </row>
    <row r="17" spans="1:9" s="79" customFormat="1" ht="12.75" customHeight="1">
      <c r="A17" s="85"/>
      <c r="B17" s="21" t="s">
        <v>115</v>
      </c>
      <c r="C17" s="93">
        <v>51780488194</v>
      </c>
      <c r="D17" s="93">
        <v>51913049326</v>
      </c>
      <c r="E17" s="71"/>
      <c r="F17" s="71"/>
      <c r="G17" s="71"/>
      <c r="H17" s="71"/>
      <c r="I17" s="71"/>
    </row>
    <row r="18" spans="1:9" s="79" customFormat="1" ht="12.75" customHeight="1">
      <c r="A18" s="85"/>
      <c r="B18" s="21" t="s">
        <v>116</v>
      </c>
      <c r="C18" s="94">
        <v>-12714987400</v>
      </c>
      <c r="D18" s="94">
        <v>-14473610321</v>
      </c>
      <c r="E18" s="71"/>
      <c r="F18" s="71"/>
      <c r="G18" s="71"/>
      <c r="H18" s="71"/>
      <c r="I18" s="71"/>
    </row>
    <row r="19" spans="1:9" s="79" customFormat="1" ht="12.75" customHeight="1">
      <c r="A19" s="85"/>
      <c r="B19" s="21" t="s">
        <v>117</v>
      </c>
      <c r="C19" s="93">
        <f>SUM(C20:C21)</f>
        <v>17568266367</v>
      </c>
      <c r="D19" s="93">
        <f>SUM(D20:D21)</f>
        <v>16836255268</v>
      </c>
      <c r="E19" s="71"/>
      <c r="F19" s="71"/>
      <c r="G19" s="71"/>
      <c r="H19" s="71"/>
      <c r="I19" s="71"/>
    </row>
    <row r="20" spans="1:9" s="79" customFormat="1" ht="12.75" customHeight="1">
      <c r="A20" s="85"/>
      <c r="B20" s="21" t="s">
        <v>115</v>
      </c>
      <c r="C20" s="94">
        <v>19520295963</v>
      </c>
      <c r="D20" s="93">
        <v>19520295963</v>
      </c>
      <c r="E20" s="71"/>
      <c r="F20" s="71"/>
      <c r="G20" s="71"/>
      <c r="H20" s="71"/>
      <c r="I20" s="71"/>
    </row>
    <row r="21" spans="1:9" s="79" customFormat="1" ht="12.75" customHeight="1">
      <c r="A21" s="85"/>
      <c r="B21" s="21" t="s">
        <v>116</v>
      </c>
      <c r="C21" s="94">
        <v>-1952029596</v>
      </c>
      <c r="D21" s="94">
        <v>-2684040695</v>
      </c>
      <c r="E21" s="71"/>
      <c r="F21" s="71"/>
      <c r="G21" s="71"/>
      <c r="H21" s="71"/>
      <c r="I21" s="71"/>
    </row>
    <row r="22" spans="1:9" s="97" customFormat="1" ht="12.75" customHeight="1">
      <c r="A22" s="95"/>
      <c r="B22" s="21" t="s">
        <v>118</v>
      </c>
      <c r="C22" s="23">
        <v>0</v>
      </c>
      <c r="D22" s="23">
        <v>0</v>
      </c>
      <c r="E22" s="96"/>
      <c r="F22" s="96"/>
      <c r="G22" s="96"/>
      <c r="H22" s="96"/>
      <c r="I22" s="96"/>
    </row>
    <row r="23" spans="1:9" s="97" customFormat="1" ht="12.75" customHeight="1">
      <c r="A23" s="95"/>
      <c r="B23" s="21" t="s">
        <v>119</v>
      </c>
      <c r="C23" s="23">
        <v>55045878</v>
      </c>
      <c r="D23" s="23">
        <v>55045878</v>
      </c>
      <c r="E23" s="96"/>
      <c r="F23" s="96"/>
      <c r="G23" s="96"/>
      <c r="H23" s="96"/>
      <c r="I23" s="96"/>
    </row>
    <row r="24" spans="1:9" s="97" customFormat="1" ht="15" customHeight="1">
      <c r="A24" s="91">
        <v>3</v>
      </c>
      <c r="B24" s="21" t="s">
        <v>120</v>
      </c>
      <c r="C24" s="23">
        <v>0</v>
      </c>
      <c r="D24" s="23">
        <v>0</v>
      </c>
      <c r="E24" s="96"/>
      <c r="F24" s="96"/>
      <c r="G24" s="96"/>
      <c r="H24" s="96"/>
      <c r="I24" s="96"/>
    </row>
    <row r="25" spans="1:9" s="79" customFormat="1" ht="12.75" customHeight="1">
      <c r="A25" s="85">
        <v>4</v>
      </c>
      <c r="B25" s="21" t="s">
        <v>121</v>
      </c>
      <c r="C25" s="23">
        <v>316605353761</v>
      </c>
      <c r="D25" s="23">
        <v>323779037773</v>
      </c>
      <c r="E25" s="71"/>
      <c r="F25" s="71"/>
      <c r="G25" s="71"/>
      <c r="H25" s="71"/>
      <c r="I25" s="71"/>
    </row>
    <row r="26" spans="1:9" s="79" customFormat="1" ht="14.25" customHeight="1">
      <c r="A26" s="86">
        <v>5</v>
      </c>
      <c r="B26" s="43" t="s">
        <v>122</v>
      </c>
      <c r="C26" s="45">
        <v>2265110043</v>
      </c>
      <c r="D26" s="45">
        <v>2265110043</v>
      </c>
      <c r="E26" s="71"/>
      <c r="F26" s="71"/>
      <c r="G26" s="71"/>
      <c r="H26" s="71"/>
      <c r="I26" s="71"/>
    </row>
    <row r="27" spans="1:9" s="103" customFormat="1" ht="20.25" customHeight="1">
      <c r="A27" s="98" t="s">
        <v>123</v>
      </c>
      <c r="B27" s="99" t="s">
        <v>124</v>
      </c>
      <c r="C27" s="100">
        <f>SUM(C13,C7)</f>
        <v>874726010708</v>
      </c>
      <c r="D27" s="100">
        <f>SUM(D7,D13)</f>
        <v>1266992392187</v>
      </c>
      <c r="E27" s="101" t="s">
        <v>72</v>
      </c>
      <c r="F27" s="102"/>
      <c r="G27" s="102"/>
      <c r="H27" s="102"/>
      <c r="I27" s="102"/>
    </row>
    <row r="28" spans="1:5" s="1" customFormat="1" ht="16.5" customHeight="1">
      <c r="A28" s="80" t="s">
        <v>125</v>
      </c>
      <c r="B28" s="81" t="s">
        <v>126</v>
      </c>
      <c r="C28" s="82">
        <f>SUM(C29:C30)</f>
        <v>461269436734</v>
      </c>
      <c r="D28" s="83">
        <f>SUM(D29,D30)</f>
        <v>670704698430</v>
      </c>
      <c r="E28" s="84" t="s">
        <v>72</v>
      </c>
    </row>
    <row r="29" spans="1:9" s="79" customFormat="1" ht="12.75" customHeight="1">
      <c r="A29" s="85">
        <v>1</v>
      </c>
      <c r="B29" s="21" t="s">
        <v>127</v>
      </c>
      <c r="C29" s="93">
        <v>225525634379</v>
      </c>
      <c r="D29" s="104">
        <v>401663672098</v>
      </c>
      <c r="E29" s="105" t="s">
        <v>72</v>
      </c>
      <c r="F29" s="71"/>
      <c r="G29" s="71"/>
      <c r="H29" s="71"/>
      <c r="I29" s="71"/>
    </row>
    <row r="30" spans="1:9" s="79" customFormat="1" ht="12.75" customHeight="1">
      <c r="A30" s="85">
        <v>2</v>
      </c>
      <c r="B30" s="21" t="s">
        <v>128</v>
      </c>
      <c r="C30" s="106">
        <f>SUM(C31:C32)</f>
        <v>235743802355</v>
      </c>
      <c r="D30" s="106">
        <f>D31</f>
        <v>269041026332</v>
      </c>
      <c r="E30" s="71"/>
      <c r="F30" s="71"/>
      <c r="G30" s="71"/>
      <c r="H30" s="71"/>
      <c r="I30" s="71"/>
    </row>
    <row r="31" spans="1:9" s="79" customFormat="1" ht="12.75" customHeight="1">
      <c r="A31" s="85"/>
      <c r="B31" s="21" t="s">
        <v>129</v>
      </c>
      <c r="C31" s="57">
        <v>235703473648</v>
      </c>
      <c r="D31" s="57">
        <v>269041026332</v>
      </c>
      <c r="E31" s="71"/>
      <c r="F31" s="71"/>
      <c r="G31" s="71"/>
      <c r="H31" s="71"/>
      <c r="I31" s="71"/>
    </row>
    <row r="32" spans="1:9" s="79" customFormat="1" ht="12.75" customHeight="1">
      <c r="A32" s="86"/>
      <c r="B32" s="43" t="s">
        <v>130</v>
      </c>
      <c r="C32" s="107">
        <v>40328707</v>
      </c>
      <c r="D32" s="107">
        <v>0</v>
      </c>
      <c r="E32" s="71"/>
      <c r="F32" s="71"/>
      <c r="G32" s="71"/>
      <c r="H32" s="71"/>
      <c r="I32" s="71"/>
    </row>
    <row r="33" spans="1:5" s="1" customFormat="1" ht="18" customHeight="1">
      <c r="A33" s="87" t="s">
        <v>131</v>
      </c>
      <c r="B33" s="88" t="s">
        <v>132</v>
      </c>
      <c r="C33" s="89">
        <f>SUM(C43,C34)</f>
        <v>413456573974</v>
      </c>
      <c r="D33" s="90">
        <f>SUM(D34,D43)</f>
        <v>596287693757</v>
      </c>
      <c r="E33" s="84"/>
    </row>
    <row r="34" spans="1:9" s="79" customFormat="1" ht="14.25" customHeight="1">
      <c r="A34" s="85">
        <v>1</v>
      </c>
      <c r="B34" s="21" t="s">
        <v>133</v>
      </c>
      <c r="C34" s="23">
        <f>SUM(C35:C42)</f>
        <v>410597408242</v>
      </c>
      <c r="D34" s="41">
        <f>SUM(D35:D42)</f>
        <v>595200510437</v>
      </c>
      <c r="E34" s="71"/>
      <c r="F34" s="71"/>
      <c r="G34" s="71"/>
      <c r="H34" s="71"/>
      <c r="I34" s="71"/>
    </row>
    <row r="35" spans="1:9" s="79" customFormat="1" ht="12.75" customHeight="1">
      <c r="A35" s="85"/>
      <c r="B35" s="21" t="s">
        <v>134</v>
      </c>
      <c r="C35" s="23">
        <v>343000000000</v>
      </c>
      <c r="D35" s="23">
        <v>504138300000</v>
      </c>
      <c r="E35" s="71"/>
      <c r="F35" s="105" t="s">
        <v>72</v>
      </c>
      <c r="G35" s="71"/>
      <c r="H35" s="71"/>
      <c r="I35" s="71"/>
    </row>
    <row r="36" spans="1:9" s="79" customFormat="1" ht="12.75" customHeight="1">
      <c r="A36" s="85"/>
      <c r="B36" s="108" t="s">
        <v>135</v>
      </c>
      <c r="C36" s="23">
        <v>0</v>
      </c>
      <c r="D36" s="23">
        <v>45515630000</v>
      </c>
      <c r="E36" s="71"/>
      <c r="F36" s="105" t="s">
        <v>72</v>
      </c>
      <c r="G36" s="71"/>
      <c r="H36" s="71"/>
      <c r="I36" s="71"/>
    </row>
    <row r="37" spans="1:9" s="79" customFormat="1" ht="12.75" customHeight="1">
      <c r="A37" s="85"/>
      <c r="B37" s="108" t="s">
        <v>136</v>
      </c>
      <c r="C37" s="23">
        <v>0</v>
      </c>
      <c r="D37" s="23">
        <v>0</v>
      </c>
      <c r="E37" s="71"/>
      <c r="F37" s="71"/>
      <c r="G37" s="71"/>
      <c r="H37" s="71"/>
      <c r="I37" s="71"/>
    </row>
    <row r="38" spans="1:9" s="79" customFormat="1" ht="12.75" customHeight="1">
      <c r="A38" s="85"/>
      <c r="B38" s="21" t="s">
        <v>137</v>
      </c>
      <c r="C38" s="23">
        <v>0</v>
      </c>
      <c r="D38" s="23">
        <v>0</v>
      </c>
      <c r="E38" s="71"/>
      <c r="F38" s="105"/>
      <c r="G38" s="71"/>
      <c r="H38" s="71"/>
      <c r="I38" s="71"/>
    </row>
    <row r="39" spans="1:9" s="79" customFormat="1" ht="12.75" customHeight="1">
      <c r="A39" s="86"/>
      <c r="B39" s="43" t="s">
        <v>138</v>
      </c>
      <c r="C39" s="45">
        <v>3318860291</v>
      </c>
      <c r="D39" s="45">
        <v>2666576814</v>
      </c>
      <c r="E39" s="71"/>
      <c r="F39" s="105"/>
      <c r="G39" s="71"/>
      <c r="H39" s="71"/>
      <c r="I39" s="71"/>
    </row>
    <row r="40" spans="1:9" s="79" customFormat="1" ht="12.75" customHeight="1">
      <c r="A40" s="86"/>
      <c r="B40" s="43" t="s">
        <v>139</v>
      </c>
      <c r="C40" s="45">
        <f>2012617791+10063088953+5031544477</f>
        <v>17107251221</v>
      </c>
      <c r="D40" s="45">
        <f>2012617791+10063088953+5031544477</f>
        <v>17107251221</v>
      </c>
      <c r="E40" s="71"/>
      <c r="F40" s="105"/>
      <c r="G40" s="71"/>
      <c r="H40" s="71"/>
      <c r="I40" s="71"/>
    </row>
    <row r="41" spans="1:9" s="79" customFormat="1" ht="12.75" customHeight="1">
      <c r="A41" s="86"/>
      <c r="B41" s="43" t="s">
        <v>140</v>
      </c>
      <c r="C41" s="45">
        <v>47171296730</v>
      </c>
      <c r="D41" s="45">
        <v>25772752402</v>
      </c>
      <c r="E41" s="71"/>
      <c r="F41" s="105"/>
      <c r="G41" s="71"/>
      <c r="H41" s="71"/>
      <c r="I41" s="71"/>
    </row>
    <row r="42" spans="1:9" s="79" customFormat="1" ht="12.75" customHeight="1">
      <c r="A42" s="86"/>
      <c r="B42" s="43" t="s">
        <v>141</v>
      </c>
      <c r="C42" s="45">
        <v>0</v>
      </c>
      <c r="D42" s="45">
        <v>0</v>
      </c>
      <c r="E42" s="71"/>
      <c r="F42" s="105"/>
      <c r="G42" s="71"/>
      <c r="H42" s="71"/>
      <c r="I42" s="71"/>
    </row>
    <row r="43" spans="1:9" s="79" customFormat="1" ht="15" customHeight="1">
      <c r="A43" s="86">
        <v>2</v>
      </c>
      <c r="B43" s="43" t="s">
        <v>142</v>
      </c>
      <c r="C43" s="45">
        <f>SUM(C44:C46)</f>
        <v>2859165732</v>
      </c>
      <c r="D43" s="45">
        <f>SUM(D44:D46)</f>
        <v>1087183320</v>
      </c>
      <c r="E43" s="71"/>
      <c r="F43" s="105"/>
      <c r="G43" s="71"/>
      <c r="H43" s="71"/>
      <c r="I43" s="71"/>
    </row>
    <row r="44" spans="1:9" s="79" customFormat="1" ht="12.75" customHeight="1">
      <c r="A44" s="86"/>
      <c r="B44" s="43" t="s">
        <v>143</v>
      </c>
      <c r="C44" s="45">
        <v>2859165732</v>
      </c>
      <c r="D44" s="45">
        <v>1087183320</v>
      </c>
      <c r="E44" s="71"/>
      <c r="F44" s="105"/>
      <c r="G44" s="71"/>
      <c r="H44" s="71"/>
      <c r="I44" s="71"/>
    </row>
    <row r="45" spans="1:9" s="79" customFormat="1" ht="12.75" customHeight="1">
      <c r="A45" s="86"/>
      <c r="B45" s="43" t="s">
        <v>144</v>
      </c>
      <c r="C45" s="45">
        <v>0</v>
      </c>
      <c r="D45" s="45">
        <v>0</v>
      </c>
      <c r="E45" s="71"/>
      <c r="F45" s="105"/>
      <c r="G45" s="71"/>
      <c r="H45" s="71"/>
      <c r="I45" s="71"/>
    </row>
    <row r="46" spans="1:9" s="79" customFormat="1" ht="12.75" customHeight="1">
      <c r="A46" s="86"/>
      <c r="B46" s="43" t="s">
        <v>145</v>
      </c>
      <c r="C46" s="45">
        <v>0</v>
      </c>
      <c r="D46" s="45">
        <v>0</v>
      </c>
      <c r="E46" s="71"/>
      <c r="F46" s="105"/>
      <c r="G46" s="71"/>
      <c r="H46" s="71"/>
      <c r="I46" s="71"/>
    </row>
    <row r="47" spans="1:9" s="103" customFormat="1" ht="22.5" customHeight="1">
      <c r="A47" s="98" t="s">
        <v>146</v>
      </c>
      <c r="B47" s="99" t="s">
        <v>91</v>
      </c>
      <c r="C47" s="100">
        <f>SUM(C33,C28)</f>
        <v>874726010708</v>
      </c>
      <c r="D47" s="100">
        <f>SUM(D33,D28)</f>
        <v>1266992392187</v>
      </c>
      <c r="E47" s="101"/>
      <c r="F47" s="102"/>
      <c r="G47" s="102"/>
      <c r="H47" s="102"/>
      <c r="I47" s="102"/>
    </row>
    <row r="48" spans="1:6" s="71" customFormat="1" ht="12" customHeight="1">
      <c r="A48" s="109"/>
      <c r="B48" s="110"/>
      <c r="C48" s="111"/>
      <c r="D48" s="111"/>
      <c r="E48" s="105"/>
      <c r="F48" s="105"/>
    </row>
    <row r="49" spans="1:9" ht="17.25" customHeight="1" hidden="1">
      <c r="A49" s="261"/>
      <c r="B49" s="261"/>
      <c r="C49" s="261"/>
      <c r="D49" s="261"/>
      <c r="E49" s="71"/>
      <c r="F49" s="105"/>
      <c r="G49" s="71"/>
      <c r="H49" s="71"/>
      <c r="I49" s="71"/>
    </row>
    <row r="50" spans="4:9" ht="11.25" customHeight="1" hidden="1">
      <c r="D50" s="112"/>
      <c r="E50" s="71"/>
      <c r="F50" s="71"/>
      <c r="G50" s="71"/>
      <c r="H50" s="71"/>
      <c r="I50" s="71"/>
    </row>
    <row r="51" spans="5:9" ht="6" customHeight="1" hidden="1">
      <c r="E51" s="71"/>
      <c r="F51" s="71"/>
      <c r="G51" s="71"/>
      <c r="H51" s="71"/>
      <c r="I51" s="71"/>
    </row>
    <row r="52" spans="2:9" ht="16.5" customHeight="1">
      <c r="B52" s="113"/>
      <c r="C52" s="114" t="s">
        <v>147</v>
      </c>
      <c r="D52" s="113"/>
      <c r="E52" s="71"/>
      <c r="F52" s="71"/>
      <c r="G52" s="71"/>
      <c r="H52" s="71"/>
      <c r="I52" s="71"/>
    </row>
    <row r="53" spans="3:9" ht="18.75" customHeight="1">
      <c r="C53" s="262" t="s">
        <v>148</v>
      </c>
      <c r="D53" s="262"/>
      <c r="E53" s="71"/>
      <c r="F53" s="71"/>
      <c r="G53" s="71"/>
      <c r="H53" s="71"/>
      <c r="I53" s="71"/>
    </row>
    <row r="54" spans="5:9" ht="12.75">
      <c r="E54" s="71"/>
      <c r="F54" s="71"/>
      <c r="G54" s="71"/>
      <c r="H54" s="71"/>
      <c r="I54" s="71"/>
    </row>
    <row r="55" spans="5:9" ht="12.75">
      <c r="E55" s="71"/>
      <c r="F55" s="71"/>
      <c r="G55" s="71"/>
      <c r="H55" s="71"/>
      <c r="I55" s="71"/>
    </row>
    <row r="56" spans="5:9" ht="12.75">
      <c r="E56" s="71"/>
      <c r="F56" s="71"/>
      <c r="G56" s="71"/>
      <c r="H56" s="71"/>
      <c r="I56" s="71"/>
    </row>
    <row r="57" spans="5:9" ht="12.75">
      <c r="E57" s="71"/>
      <c r="F57" s="71"/>
      <c r="G57" s="71"/>
      <c r="H57" s="71"/>
      <c r="I57" s="71"/>
    </row>
    <row r="58" spans="5:9" ht="12.75">
      <c r="E58" s="71"/>
      <c r="F58" s="71"/>
      <c r="G58" s="71"/>
      <c r="H58" s="71"/>
      <c r="I58" s="71"/>
    </row>
    <row r="59" spans="5:9" ht="12.75">
      <c r="E59" s="71"/>
      <c r="F59" s="71"/>
      <c r="G59" s="71"/>
      <c r="H59" s="71"/>
      <c r="I59" s="71"/>
    </row>
  </sheetData>
  <mergeCells count="4">
    <mergeCell ref="A2:D2"/>
    <mergeCell ref="A4:D4"/>
    <mergeCell ref="A49:D49"/>
    <mergeCell ref="C53:D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35">
      <selection activeCell="A60" sqref="A60"/>
    </sheetView>
  </sheetViews>
  <sheetFormatPr defaultColWidth="9.140625" defaultRowHeight="12.75"/>
  <cols>
    <col min="1" max="1" width="54.57421875" style="180" customWidth="1"/>
    <col min="2" max="2" width="4.7109375" style="180" customWidth="1"/>
    <col min="3" max="3" width="3.8515625" style="180" customWidth="1"/>
    <col min="4" max="4" width="16.28125" style="180" hidden="1" customWidth="1"/>
    <col min="5" max="5" width="19.7109375" style="253" hidden="1" customWidth="1"/>
    <col min="6" max="6" width="18.57421875" style="180" customWidth="1"/>
    <col min="7" max="7" width="20.8515625" style="180" customWidth="1"/>
    <col min="8" max="8" width="28.8515625" style="181" customWidth="1"/>
    <col min="9" max="16384" width="9.140625" style="180" customWidth="1"/>
  </cols>
  <sheetData>
    <row r="1" spans="1:6" ht="12.75" customHeight="1">
      <c r="A1" s="178"/>
      <c r="B1" s="178"/>
      <c r="C1" s="178"/>
      <c r="D1" s="178"/>
      <c r="E1" s="179"/>
      <c r="F1" s="178"/>
    </row>
    <row r="2" spans="1:7" ht="24" customHeight="1">
      <c r="A2" s="263" t="s">
        <v>241</v>
      </c>
      <c r="B2" s="263"/>
      <c r="C2" s="263"/>
      <c r="D2" s="263"/>
      <c r="E2" s="263"/>
      <c r="F2" s="263"/>
      <c r="G2" s="264"/>
    </row>
    <row r="3" spans="1:6" ht="10.5" customHeight="1">
      <c r="A3" s="265" t="s">
        <v>242</v>
      </c>
      <c r="B3" s="265"/>
      <c r="C3" s="265"/>
      <c r="D3" s="265"/>
      <c r="E3" s="265"/>
      <c r="F3" s="265"/>
    </row>
    <row r="4" spans="1:6" ht="16.5" customHeight="1">
      <c r="A4" s="266" t="s">
        <v>243</v>
      </c>
      <c r="B4" s="266"/>
      <c r="C4" s="266"/>
      <c r="D4" s="266"/>
      <c r="E4" s="266"/>
      <c r="F4" s="266"/>
    </row>
    <row r="5" spans="1:6" ht="29.25" customHeight="1">
      <c r="A5" s="178"/>
      <c r="B5" s="178"/>
      <c r="C5" s="178"/>
      <c r="D5" s="178"/>
      <c r="E5" s="179"/>
      <c r="F5" s="182" t="s">
        <v>244</v>
      </c>
    </row>
    <row r="6" spans="1:7" ht="42.75" customHeight="1">
      <c r="A6" s="267" t="s">
        <v>152</v>
      </c>
      <c r="B6" s="269" t="s">
        <v>245</v>
      </c>
      <c r="C6" s="269" t="s">
        <v>246</v>
      </c>
      <c r="D6" s="183"/>
      <c r="E6" s="184" t="s">
        <v>247</v>
      </c>
      <c r="F6" s="271" t="s">
        <v>248</v>
      </c>
      <c r="G6" s="273" t="s">
        <v>157</v>
      </c>
    </row>
    <row r="7" spans="1:7" ht="6" customHeight="1" hidden="1">
      <c r="A7" s="268"/>
      <c r="B7" s="270"/>
      <c r="C7" s="270"/>
      <c r="D7" s="183"/>
      <c r="E7" s="185"/>
      <c r="F7" s="272"/>
      <c r="G7" s="274"/>
    </row>
    <row r="8" spans="1:8" s="192" customFormat="1" ht="19.5" customHeight="1">
      <c r="A8" s="186" t="s">
        <v>249</v>
      </c>
      <c r="B8" s="187">
        <v>2</v>
      </c>
      <c r="C8" s="187">
        <v>3</v>
      </c>
      <c r="D8" s="187"/>
      <c r="E8" s="188">
        <v>4</v>
      </c>
      <c r="F8" s="189">
        <v>4</v>
      </c>
      <c r="G8" s="190">
        <v>5</v>
      </c>
      <c r="H8" s="191"/>
    </row>
    <row r="9" spans="1:7" ht="18" customHeight="1">
      <c r="A9" s="193" t="s">
        <v>250</v>
      </c>
      <c r="B9" s="194"/>
      <c r="C9" s="194"/>
      <c r="D9" s="194"/>
      <c r="E9" s="195"/>
      <c r="F9" s="196"/>
      <c r="G9" s="197"/>
    </row>
    <row r="10" spans="1:7" ht="15.75" customHeight="1">
      <c r="A10" s="58" t="s">
        <v>251</v>
      </c>
      <c r="B10" s="198" t="s">
        <v>252</v>
      </c>
      <c r="C10" s="198"/>
      <c r="D10" s="198"/>
      <c r="E10" s="199">
        <f>SUM('[1]TK1122'!C42,'[1]TK1121'!C45,'[1]TK1111'!C26)</f>
        <v>502989730104</v>
      </c>
      <c r="F10" s="140">
        <f>SUM('[4]TK1111-07'!C12,'[4]TK1121-07'!C41,'[4]TK1122-07'!C31)</f>
        <v>313200416017</v>
      </c>
      <c r="G10" s="140">
        <v>502989730104</v>
      </c>
    </row>
    <row r="11" spans="1:7" ht="15.75" customHeight="1">
      <c r="A11" s="200" t="s">
        <v>253</v>
      </c>
      <c r="B11" s="198" t="s">
        <v>161</v>
      </c>
      <c r="C11" s="198"/>
      <c r="D11" s="198"/>
      <c r="E11" s="199">
        <v>-478457416340</v>
      </c>
      <c r="F11" s="57">
        <f>-SUM('[4]TK1111-07'!F32,'[4]TK1121-07'!F60,'[4]TK1122-07'!F33)</f>
        <v>-304578883055</v>
      </c>
      <c r="G11" s="201">
        <v>-478457416340</v>
      </c>
    </row>
    <row r="12" spans="1:7" ht="15.75" customHeight="1">
      <c r="A12" s="58" t="s">
        <v>254</v>
      </c>
      <c r="B12" s="198" t="s">
        <v>163</v>
      </c>
      <c r="C12" s="198"/>
      <c r="D12" s="198"/>
      <c r="E12" s="199">
        <f>-('[1]TK1121'!F63+'[1]TK1111'!F54-'[1]TK1111'!C27)</f>
        <v>-7856860463</v>
      </c>
      <c r="F12" s="57">
        <f>-SUM('[4]TK1111-07'!F40,'[4]TK1121-07'!F79)</f>
        <v>-8531605211</v>
      </c>
      <c r="G12" s="201">
        <v>-7856860463</v>
      </c>
    </row>
    <row r="13" spans="1:7" ht="15.75" customHeight="1">
      <c r="A13" s="58" t="s">
        <v>255</v>
      </c>
      <c r="B13" s="198" t="s">
        <v>165</v>
      </c>
      <c r="C13" s="198"/>
      <c r="D13" s="198"/>
      <c r="E13" s="199">
        <v>0</v>
      </c>
      <c r="F13" s="202">
        <v>0</v>
      </c>
      <c r="G13" s="203">
        <v>0</v>
      </c>
    </row>
    <row r="14" spans="1:7" ht="15.75" customHeight="1">
      <c r="A14" s="58" t="s">
        <v>256</v>
      </c>
      <c r="B14" s="198" t="s">
        <v>257</v>
      </c>
      <c r="C14" s="198"/>
      <c r="D14" s="198"/>
      <c r="E14" s="199">
        <f>-('[1]TK1122'!F46-'[1]TK1122'!C50+'[1]TK1121'!F72-'[1]TK1121'!C59+'[1]TK1111'!F12-'[1]TK1111'!C31)</f>
        <v>-17271074260</v>
      </c>
      <c r="F14" s="57">
        <f>-SUM('[4]TK1111-07'!F53,'[4]TK1121-07'!F69,'[4]TK1122-07'!F38-'[4]TK1121-07'!C55-'[4]TK1111-07'!C24)</f>
        <v>-10248937526</v>
      </c>
      <c r="G14" s="201">
        <v>-17271074260</v>
      </c>
    </row>
    <row r="15" spans="1:7" ht="15.75" customHeight="1">
      <c r="A15" s="58" t="s">
        <v>258</v>
      </c>
      <c r="B15" s="198" t="s">
        <v>167</v>
      </c>
      <c r="C15" s="198"/>
      <c r="D15" s="198"/>
      <c r="E15" s="199">
        <f>'[1]TK1122'!C59+'[1]TK1122'!C48+'[1]TK1121'!C63+'[1]TK1111'!C15</f>
        <v>24266042612</v>
      </c>
      <c r="F15" s="57">
        <f>SUM('[4]TK1111-07'!C19,'[4]TK1121-07'!C62,'[4]TK1122-07'!C38,)</f>
        <v>157945155376</v>
      </c>
      <c r="G15" s="201">
        <v>24272133520</v>
      </c>
    </row>
    <row r="16" spans="1:7" ht="15.75" customHeight="1">
      <c r="A16" s="58" t="s">
        <v>259</v>
      </c>
      <c r="B16" s="198" t="s">
        <v>260</v>
      </c>
      <c r="C16" s="198"/>
      <c r="D16" s="198"/>
      <c r="E16" s="199">
        <f>-('[1]TK1122'!F42+'[1]TK1121'!F83+'[1]TK1111'!F20+'[1]TK1122'!F43-'[1]TK1122'!C56+'[1]TK1121'!F75-'[1]TK1121'!C60+'[1]TK1111'!F43-'[1]TK1111'!C32)+'[1]TK1121'!F81</f>
        <v>-14562122838</v>
      </c>
      <c r="F16" s="58">
        <f>-SUM('[4]TK1111-07'!F49,'[4]TK1121-07'!F21,'[4]TK1122-07'!F39)</f>
        <v>-7169391130</v>
      </c>
      <c r="G16" s="204">
        <v>-14562122838</v>
      </c>
    </row>
    <row r="17" spans="1:7" ht="15.75" customHeight="1">
      <c r="A17" s="205" t="s">
        <v>261</v>
      </c>
      <c r="B17" s="206" t="s">
        <v>262</v>
      </c>
      <c r="C17" s="207"/>
      <c r="D17" s="207"/>
      <c r="E17" s="208">
        <f>SUM(E10:E16)</f>
        <v>9108298815</v>
      </c>
      <c r="F17" s="208">
        <f>SUM(F10:F16)</f>
        <v>140616754471</v>
      </c>
      <c r="G17" s="208">
        <f>SUM(G10:G16)</f>
        <v>9114389723</v>
      </c>
    </row>
    <row r="18" spans="1:7" ht="21.75" customHeight="1">
      <c r="A18" s="193" t="s">
        <v>263</v>
      </c>
      <c r="B18" s="194"/>
      <c r="C18" s="194"/>
      <c r="D18" s="194"/>
      <c r="E18" s="195"/>
      <c r="F18" s="209">
        <v>0</v>
      </c>
      <c r="G18" s="210"/>
    </row>
    <row r="19" spans="1:7" ht="15.75" customHeight="1">
      <c r="A19" s="58" t="s">
        <v>264</v>
      </c>
      <c r="B19" s="198" t="s">
        <v>185</v>
      </c>
      <c r="C19" s="198"/>
      <c r="D19" s="198"/>
      <c r="E19" s="199">
        <f>-('[1]TK1121'!F74)</f>
        <v>-221038352</v>
      </c>
      <c r="F19" s="211">
        <f>-SUM('[4]TK1121-07'!F11)</f>
        <v>-132561132</v>
      </c>
      <c r="G19" s="204">
        <v>-221038352</v>
      </c>
    </row>
    <row r="20" spans="1:7" ht="15.75" customHeight="1">
      <c r="A20" s="58" t="s">
        <v>265</v>
      </c>
      <c r="B20" s="198" t="s">
        <v>187</v>
      </c>
      <c r="C20" s="198"/>
      <c r="D20" s="198"/>
      <c r="E20" s="199">
        <f>'[1]TK1111'!C16</f>
        <v>6090908</v>
      </c>
      <c r="F20" s="212">
        <v>0</v>
      </c>
      <c r="G20" s="212"/>
    </row>
    <row r="21" spans="1:7" ht="15.75" customHeight="1">
      <c r="A21" s="58" t="s">
        <v>266</v>
      </c>
      <c r="B21" s="198" t="s">
        <v>189</v>
      </c>
      <c r="C21" s="198"/>
      <c r="D21" s="198"/>
      <c r="E21" s="212">
        <v>0</v>
      </c>
      <c r="F21" s="58">
        <v>0</v>
      </c>
      <c r="G21" s="212">
        <v>0</v>
      </c>
    </row>
    <row r="22" spans="1:7" ht="15.75" customHeight="1">
      <c r="A22" s="58" t="s">
        <v>267</v>
      </c>
      <c r="B22" s="198" t="s">
        <v>191</v>
      </c>
      <c r="C22" s="198"/>
      <c r="D22" s="198"/>
      <c r="E22" s="199">
        <f>'[1]TK1111'!C17</f>
        <v>452943536</v>
      </c>
      <c r="F22" s="58">
        <f>'[4]TK1111-07'!C26</f>
        <v>120440988</v>
      </c>
      <c r="G22" s="213">
        <v>452943536</v>
      </c>
    </row>
    <row r="23" spans="1:7" ht="15.75" customHeight="1">
      <c r="A23" s="58" t="s">
        <v>268</v>
      </c>
      <c r="B23" s="198" t="s">
        <v>193</v>
      </c>
      <c r="C23" s="198"/>
      <c r="D23" s="198"/>
      <c r="E23" s="199">
        <f>-('[1]TK1122'!F44+'[1]TK1121'!F55+'[1]TK1111'!F45)-'[1]TK1121'!F81</f>
        <v>-97108978291</v>
      </c>
      <c r="F23" s="58">
        <f>-SUM('[4]TK1121-07'!F15,'[4]TK1122-07'!F43)</f>
        <v>-65600000000</v>
      </c>
      <c r="G23" s="204">
        <v>-97108978291</v>
      </c>
    </row>
    <row r="24" spans="1:7" ht="15.75" customHeight="1">
      <c r="A24" s="58" t="s">
        <v>269</v>
      </c>
      <c r="B24" s="198" t="s">
        <v>270</v>
      </c>
      <c r="C24" s="198"/>
      <c r="D24" s="198"/>
      <c r="E24" s="199">
        <f>'[1]TK1122'!C54+'[1]TK1121'!C50</f>
        <v>46160000000</v>
      </c>
      <c r="F24" s="58">
        <f>SUM('[4]TK1121-07'!C68)</f>
        <v>57000000000</v>
      </c>
      <c r="G24" s="211">
        <v>46160000000</v>
      </c>
    </row>
    <row r="25" spans="1:7" ht="15.75" customHeight="1">
      <c r="A25" s="58" t="s">
        <v>271</v>
      </c>
      <c r="B25" s="198" t="s">
        <v>272</v>
      </c>
      <c r="C25" s="198"/>
      <c r="D25" s="198"/>
      <c r="E25" s="199">
        <f>'[1]TK1122'!C46+'[1]TK1121'!C58+'[1]TK1111'!C21</f>
        <v>46517514426</v>
      </c>
      <c r="F25" s="58">
        <f>SUM('[4]TK1111-07'!C30,'[4]TK1121-07'!C48,'[4]TK1122-07'!C42)</f>
        <v>30735186198</v>
      </c>
      <c r="G25" s="213">
        <v>46517514426</v>
      </c>
    </row>
    <row r="26" spans="1:7" ht="17.25" customHeight="1">
      <c r="A26" s="205" t="s">
        <v>273</v>
      </c>
      <c r="B26" s="214" t="s">
        <v>274</v>
      </c>
      <c r="C26" s="215"/>
      <c r="D26" s="215"/>
      <c r="E26" s="216">
        <f>SUM(E19:E25)</f>
        <v>-4193467773</v>
      </c>
      <c r="F26" s="216">
        <f>SUM(F19:F25)</f>
        <v>22123066054</v>
      </c>
      <c r="G26" s="216">
        <f>SUM(G19:G25)</f>
        <v>-4199558681</v>
      </c>
    </row>
    <row r="27" spans="1:7" ht="21.75" customHeight="1">
      <c r="A27" s="217" t="s">
        <v>275</v>
      </c>
      <c r="B27" s="194"/>
      <c r="C27" s="194"/>
      <c r="D27" s="194"/>
      <c r="E27" s="195"/>
      <c r="F27" s="218"/>
      <c r="G27" s="218"/>
    </row>
    <row r="28" spans="1:7" ht="15.75" customHeight="1">
      <c r="A28" s="58" t="s">
        <v>276</v>
      </c>
      <c r="B28" s="198" t="s">
        <v>277</v>
      </c>
      <c r="C28" s="198" t="s">
        <v>185</v>
      </c>
      <c r="D28" s="198"/>
      <c r="E28" s="212">
        <v>0</v>
      </c>
      <c r="F28" s="219">
        <v>0</v>
      </c>
      <c r="G28" s="219"/>
    </row>
    <row r="29" spans="1:7" ht="15.75" customHeight="1">
      <c r="A29" s="58" t="s">
        <v>278</v>
      </c>
      <c r="B29" s="198" t="s">
        <v>279</v>
      </c>
      <c r="C29" s="198"/>
      <c r="D29" s="198"/>
      <c r="E29" s="212">
        <v>0</v>
      </c>
      <c r="F29" s="219">
        <v>0</v>
      </c>
      <c r="G29" s="219"/>
    </row>
    <row r="30" spans="1:7" ht="15.75" customHeight="1">
      <c r="A30" s="58" t="s">
        <v>280</v>
      </c>
      <c r="B30" s="198" t="s">
        <v>281</v>
      </c>
      <c r="C30" s="198"/>
      <c r="D30" s="198"/>
      <c r="E30" s="212">
        <v>0</v>
      </c>
      <c r="F30" s="220">
        <v>0</v>
      </c>
      <c r="G30" s="220"/>
    </row>
    <row r="31" spans="1:7" ht="15.75" customHeight="1">
      <c r="A31" s="221" t="s">
        <v>282</v>
      </c>
      <c r="B31" s="198" t="s">
        <v>195</v>
      </c>
      <c r="C31" s="198"/>
      <c r="D31" s="198"/>
      <c r="E31" s="212">
        <v>0</v>
      </c>
      <c r="F31" s="222">
        <v>0</v>
      </c>
      <c r="G31" s="223"/>
    </row>
    <row r="32" spans="1:7" ht="15.75" customHeight="1">
      <c r="A32" s="58" t="s">
        <v>283</v>
      </c>
      <c r="B32" s="198" t="s">
        <v>284</v>
      </c>
      <c r="C32" s="198" t="s">
        <v>185</v>
      </c>
      <c r="D32" s="198"/>
      <c r="E32" s="199">
        <f>-'[1]TK1121'!F58</f>
        <v>-29017800000</v>
      </c>
      <c r="F32" s="58">
        <f>-SUM('[4]TK1121-07'!F83)</f>
        <v>-24923706164</v>
      </c>
      <c r="G32" s="212">
        <v>-29017800000</v>
      </c>
    </row>
    <row r="33" spans="1:7" ht="15.75" customHeight="1">
      <c r="A33" s="205" t="s">
        <v>285</v>
      </c>
      <c r="B33" s="214" t="s">
        <v>286</v>
      </c>
      <c r="C33" s="215"/>
      <c r="D33" s="215"/>
      <c r="E33" s="216">
        <f>SUM(E28:E32)</f>
        <v>-29017800000</v>
      </c>
      <c r="F33" s="216">
        <f>SUM(F28:F32)</f>
        <v>-24923706164</v>
      </c>
      <c r="G33" s="224">
        <v>-29017800000</v>
      </c>
    </row>
    <row r="34" spans="1:8" ht="21.75" customHeight="1">
      <c r="A34" s="217" t="s">
        <v>287</v>
      </c>
      <c r="B34" s="194" t="s">
        <v>288</v>
      </c>
      <c r="C34" s="194"/>
      <c r="D34" s="194"/>
      <c r="E34" s="225">
        <f>(E17+E26+E33)</f>
        <v>-24102968958</v>
      </c>
      <c r="F34" s="225">
        <f>SUM(F33,F26,F17)</f>
        <v>137816114361</v>
      </c>
      <c r="G34" s="226">
        <f>SUM(G33,G26,G17)</f>
        <v>-24102968958</v>
      </c>
      <c r="H34" s="227"/>
    </row>
    <row r="35" spans="1:8" ht="15.75" customHeight="1">
      <c r="A35" s="228" t="s">
        <v>289</v>
      </c>
      <c r="B35" s="214" t="s">
        <v>233</v>
      </c>
      <c r="C35" s="215"/>
      <c r="D35" s="215"/>
      <c r="E35" s="216">
        <v>55900225791</v>
      </c>
      <c r="F35" s="216">
        <v>32144227445</v>
      </c>
      <c r="G35" s="229">
        <v>55900225791</v>
      </c>
      <c r="H35" s="230"/>
    </row>
    <row r="36" spans="1:8" ht="15.75" customHeight="1">
      <c r="A36" s="58" t="s">
        <v>290</v>
      </c>
      <c r="B36" s="198" t="s">
        <v>235</v>
      </c>
      <c r="C36" s="198"/>
      <c r="D36" s="198"/>
      <c r="E36" s="199">
        <f>'[1]TK1122'!C55</f>
        <v>346970612</v>
      </c>
      <c r="F36" s="58">
        <f>'[4]TK1122-07'!C44</f>
        <v>-118440979</v>
      </c>
      <c r="G36" s="229">
        <v>346970612</v>
      </c>
      <c r="H36" s="230"/>
    </row>
    <row r="37" spans="1:8" ht="25.5" customHeight="1">
      <c r="A37" s="231" t="s">
        <v>291</v>
      </c>
      <c r="B37" s="232" t="s">
        <v>292</v>
      </c>
      <c r="C37" s="233" t="s">
        <v>293</v>
      </c>
      <c r="D37" s="233"/>
      <c r="E37" s="234">
        <f>SUM(E34:E36)</f>
        <v>32144227445</v>
      </c>
      <c r="F37" s="234">
        <f>SUM(F34:F36)</f>
        <v>169841900827</v>
      </c>
      <c r="G37" s="235">
        <f>SUM(G34:G36)</f>
        <v>32144227445</v>
      </c>
      <c r="H37" s="236"/>
    </row>
    <row r="38" spans="1:6" ht="7.5" customHeight="1">
      <c r="A38" s="178"/>
      <c r="B38" s="178"/>
      <c r="C38" s="178"/>
      <c r="D38" s="178"/>
      <c r="E38" s="179"/>
      <c r="F38" s="178"/>
    </row>
    <row r="39" spans="1:6" ht="2.25" customHeight="1" hidden="1">
      <c r="A39" s="237"/>
      <c r="B39" s="238"/>
      <c r="C39" s="238"/>
      <c r="D39" s="238"/>
      <c r="E39" s="179"/>
      <c r="F39" s="239"/>
    </row>
    <row r="40" spans="1:6" ht="16.5">
      <c r="A40" s="238" t="s">
        <v>294</v>
      </c>
      <c r="C40" s="178"/>
      <c r="D40" s="239"/>
      <c r="E40" s="240"/>
      <c r="F40" s="241"/>
    </row>
    <row r="41" spans="1:6" ht="20.25" customHeight="1">
      <c r="A41" s="242" t="s">
        <v>295</v>
      </c>
      <c r="B41" s="242"/>
      <c r="C41" s="243" t="s">
        <v>296</v>
      </c>
      <c r="D41" s="242"/>
      <c r="E41" s="244"/>
      <c r="F41" s="237"/>
    </row>
    <row r="42" spans="1:6" ht="1.5" customHeight="1">
      <c r="A42" s="237"/>
      <c r="B42" s="237"/>
      <c r="C42" s="237"/>
      <c r="D42" s="237"/>
      <c r="E42" s="244"/>
      <c r="F42" s="237"/>
    </row>
    <row r="43" spans="1:7" ht="26.25" customHeight="1">
      <c r="A43" s="237"/>
      <c r="B43" s="237"/>
      <c r="C43" s="237"/>
      <c r="D43" s="237"/>
      <c r="E43" s="244"/>
      <c r="F43" s="237"/>
      <c r="G43" s="181"/>
    </row>
    <row r="44" spans="1:6" ht="14.25">
      <c r="A44" s="237"/>
      <c r="B44" s="237"/>
      <c r="C44" s="237"/>
      <c r="D44" s="237"/>
      <c r="E44" s="244"/>
      <c r="F44" s="237"/>
    </row>
    <row r="45" spans="1:7" ht="7.5" customHeight="1">
      <c r="A45" s="237"/>
      <c r="B45" s="237"/>
      <c r="C45" s="237"/>
      <c r="D45" s="237"/>
      <c r="E45" s="244"/>
      <c r="F45" s="237"/>
      <c r="G45" s="245"/>
    </row>
    <row r="46" spans="2:6" ht="15" hidden="1">
      <c r="B46" s="237"/>
      <c r="D46" s="237"/>
      <c r="E46" s="246"/>
      <c r="F46" s="247"/>
    </row>
    <row r="47" spans="1:7" ht="54" customHeight="1">
      <c r="A47" s="248" t="s">
        <v>297</v>
      </c>
      <c r="B47" s="249"/>
      <c r="C47" s="250" t="s">
        <v>298</v>
      </c>
      <c r="D47" s="249"/>
      <c r="E47" s="251"/>
      <c r="F47" s="252"/>
      <c r="G47" s="252"/>
    </row>
    <row r="49" ht="21.75" customHeight="1"/>
  </sheetData>
  <mergeCells count="8">
    <mergeCell ref="A2:G2"/>
    <mergeCell ref="A3:F3"/>
    <mergeCell ref="A4:F4"/>
    <mergeCell ref="A6:A7"/>
    <mergeCell ref="B6:B7"/>
    <mergeCell ref="C6:C7"/>
    <mergeCell ref="F6:F7"/>
    <mergeCell ref="G6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9">
      <selection activeCell="A40" sqref="A40"/>
    </sheetView>
  </sheetViews>
  <sheetFormatPr defaultColWidth="9.140625" defaultRowHeight="12.75"/>
  <cols>
    <col min="1" max="1" width="52.28125" style="0" customWidth="1"/>
    <col min="2" max="3" width="4.7109375" style="0" customWidth="1"/>
    <col min="4" max="4" width="19.00390625" style="0" customWidth="1"/>
    <col min="5" max="5" width="18.57421875" style="0" customWidth="1"/>
    <col min="6" max="6" width="18.421875" style="0" customWidth="1"/>
    <col min="7" max="7" width="18.140625" style="0" hidden="1" customWidth="1"/>
    <col min="8" max="8" width="19.8515625" style="0" hidden="1" customWidth="1"/>
    <col min="9" max="9" width="0.2890625" style="0" hidden="1" customWidth="1"/>
    <col min="10" max="10" width="18.140625" style="116" customWidth="1"/>
    <col min="11" max="11" width="27.140625" style="117" hidden="1" customWidth="1"/>
  </cols>
  <sheetData>
    <row r="1" spans="1:5" ht="6" customHeight="1">
      <c r="A1" s="115"/>
      <c r="B1" s="115"/>
      <c r="C1" s="115"/>
      <c r="D1" s="115"/>
      <c r="E1" s="115"/>
    </row>
    <row r="2" spans="1:10" ht="18.75" customHeight="1">
      <c r="A2" s="275" t="s">
        <v>149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18.75" customHeight="1">
      <c r="A3" s="276" t="s">
        <v>150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10" ht="16.5" customHeight="1">
      <c r="A4" s="115"/>
      <c r="B4" s="115"/>
      <c r="C4" s="115"/>
      <c r="D4" s="115"/>
      <c r="E4" s="115"/>
      <c r="F4" s="118"/>
      <c r="G4" s="118"/>
      <c r="J4" s="119" t="s">
        <v>151</v>
      </c>
    </row>
    <row r="5" spans="1:11" ht="27.75" customHeight="1">
      <c r="A5" s="277" t="s">
        <v>152</v>
      </c>
      <c r="B5" s="277" t="s">
        <v>153</v>
      </c>
      <c r="C5" s="277" t="s">
        <v>6</v>
      </c>
      <c r="D5" s="279" t="s">
        <v>154</v>
      </c>
      <c r="E5" s="280"/>
      <c r="F5" s="279" t="s">
        <v>155</v>
      </c>
      <c r="G5" s="281"/>
      <c r="H5" s="281"/>
      <c r="I5" s="281"/>
      <c r="J5" s="280"/>
      <c r="K5" s="120"/>
    </row>
    <row r="6" spans="1:11" ht="23.25" customHeight="1">
      <c r="A6" s="278"/>
      <c r="B6" s="278"/>
      <c r="C6" s="278"/>
      <c r="D6" s="121" t="s">
        <v>156</v>
      </c>
      <c r="E6" s="121" t="s">
        <v>157</v>
      </c>
      <c r="F6" s="122" t="s">
        <v>157</v>
      </c>
      <c r="G6" s="122">
        <v>2006</v>
      </c>
      <c r="H6" s="123">
        <v>2007</v>
      </c>
      <c r="J6" s="124" t="s">
        <v>158</v>
      </c>
      <c r="K6" s="125" t="s">
        <v>159</v>
      </c>
    </row>
    <row r="7" spans="1:11" s="133" customFormat="1" ht="18" customHeight="1">
      <c r="A7" s="126" t="s">
        <v>160</v>
      </c>
      <c r="B7" s="127" t="s">
        <v>161</v>
      </c>
      <c r="C7" s="128"/>
      <c r="D7" s="129">
        <f>J7-K7</f>
        <v>222498040583</v>
      </c>
      <c r="E7" s="127">
        <f>F7-I7</f>
        <v>207203885940</v>
      </c>
      <c r="F7" s="130">
        <f>'[2]Thu phi- chi phi'!$C$60</f>
        <v>637475404156</v>
      </c>
      <c r="G7" s="130">
        <f>'[2]Thu phi- chi phi'!$C$60</f>
        <v>637475404156</v>
      </c>
      <c r="H7" s="130">
        <f>'[2]Thu phi- chi phi'!$C$60</f>
        <v>637475404156</v>
      </c>
      <c r="I7" s="131">
        <f>'[3]Thu-Chi phi TBh'!$C$52</f>
        <v>430271518216</v>
      </c>
      <c r="J7" s="130">
        <f>'[4]Thu phi chi phi'!C58</f>
        <v>712885870348</v>
      </c>
      <c r="K7" s="132">
        <v>490387829765</v>
      </c>
    </row>
    <row r="8" spans="1:11" ht="17.25" customHeight="1">
      <c r="A8" s="134" t="s">
        <v>162</v>
      </c>
      <c r="B8" s="135" t="s">
        <v>163</v>
      </c>
      <c r="C8" s="135"/>
      <c r="D8" s="136">
        <f aca="true" t="shared" si="0" ref="D8:D44">J8-K8</f>
        <v>177052999784</v>
      </c>
      <c r="E8" s="136">
        <f>F8-I8</f>
        <v>172956455656</v>
      </c>
      <c r="F8" s="137">
        <f>F9+F10</f>
        <v>519802521024</v>
      </c>
      <c r="G8" s="137">
        <f>G9+G10</f>
        <v>137436272125</v>
      </c>
      <c r="H8" s="137">
        <f>H9+H10</f>
        <v>173278447114</v>
      </c>
      <c r="I8" s="137">
        <f>I9+I10</f>
        <v>346846065368</v>
      </c>
      <c r="J8" s="137">
        <f>J9+J10</f>
        <v>560769501783</v>
      </c>
      <c r="K8" s="138">
        <v>383716501999</v>
      </c>
    </row>
    <row r="9" spans="1:11" s="144" customFormat="1" ht="17.25" customHeight="1">
      <c r="A9" s="57" t="s">
        <v>164</v>
      </c>
      <c r="B9" s="139" t="s">
        <v>165</v>
      </c>
      <c r="C9" s="139"/>
      <c r="D9" s="135">
        <f t="shared" si="0"/>
        <v>173811206923</v>
      </c>
      <c r="E9" s="135">
        <f>F9-I9</f>
        <v>172496596531</v>
      </c>
      <c r="F9" s="140">
        <f>'[2]Thu phi- chi phi'!$H$60</f>
        <v>512345333959</v>
      </c>
      <c r="G9" s="140">
        <f>'[5]TM BC TC'!$E$7</f>
        <v>134327105285</v>
      </c>
      <c r="H9" s="141">
        <v>171186328889</v>
      </c>
      <c r="I9" s="142">
        <f>'[3]TM BC TC'!$E$7</f>
        <v>339848737428</v>
      </c>
      <c r="J9" s="140">
        <f>'[4]Thu phi chi phi'!H58</f>
        <v>554633736482</v>
      </c>
      <c r="K9" s="143">
        <v>380822529559</v>
      </c>
    </row>
    <row r="10" spans="1:11" s="144" customFormat="1" ht="17.25" customHeight="1">
      <c r="A10" s="57" t="s">
        <v>166</v>
      </c>
      <c r="B10" s="139" t="s">
        <v>167</v>
      </c>
      <c r="C10" s="139"/>
      <c r="D10" s="136">
        <f t="shared" si="0"/>
        <v>3241792861</v>
      </c>
      <c r="E10" s="135">
        <f>F10-I10</f>
        <v>459859125</v>
      </c>
      <c r="F10" s="140">
        <f>'[2]Thu phi- chi phi'!$D$60</f>
        <v>7457187065</v>
      </c>
      <c r="G10" s="140">
        <f>'[5]Thu-Chi phi TBh'!$D$46</f>
        <v>3109166840</v>
      </c>
      <c r="H10" s="141">
        <v>2092118225</v>
      </c>
      <c r="I10" s="142">
        <f>'[3]Thu-Chi phi TBh'!$D$52</f>
        <v>6997327940</v>
      </c>
      <c r="J10" s="140">
        <f>'[4]Thu phi chi phi'!D58</f>
        <v>6135765301</v>
      </c>
      <c r="K10" s="143">
        <v>2893972440</v>
      </c>
    </row>
    <row r="11" spans="1:11" s="133" customFormat="1" ht="17.25" customHeight="1">
      <c r="A11" s="134" t="s">
        <v>168</v>
      </c>
      <c r="B11" s="136" t="s">
        <v>169</v>
      </c>
      <c r="C11" s="136"/>
      <c r="D11" s="136">
        <f t="shared" si="0"/>
        <v>7976731995.834305</v>
      </c>
      <c r="E11" s="136">
        <v>7279962854</v>
      </c>
      <c r="F11" s="145">
        <v>7631868021</v>
      </c>
      <c r="G11" s="146">
        <f>'[5]TM BC TC'!$E$15-'[5]TM BC TC'!$C$18</f>
        <v>3623246596.3125</v>
      </c>
      <c r="H11" s="147">
        <v>386352977.3899994</v>
      </c>
      <c r="I11" s="148">
        <f>'[3]TM BC TC'!$E$15-'[3]TM BC TC'!$C$18</f>
        <v>14911830874.75</v>
      </c>
      <c r="J11" s="145">
        <f>'[4]TH kinh doanh co luong'!E15-'[4]TH kinh doanh co luong'!C17</f>
        <v>14659867444.779106</v>
      </c>
      <c r="K11" s="132">
        <v>6683135448.944801</v>
      </c>
    </row>
    <row r="12" spans="1:11" s="133" customFormat="1" ht="17.25" customHeight="1">
      <c r="A12" s="134" t="s">
        <v>170</v>
      </c>
      <c r="B12" s="136" t="s">
        <v>171</v>
      </c>
      <c r="C12" s="136"/>
      <c r="D12" s="136">
        <f t="shared" si="0"/>
        <v>24690816375</v>
      </c>
      <c r="E12" s="136">
        <f aca="true" t="shared" si="1" ref="E12:E44">F12-I12</f>
        <v>16818584742</v>
      </c>
      <c r="F12" s="145">
        <f>'[2]TM BC TC'!$C$8</f>
        <v>58918159257</v>
      </c>
      <c r="G12" s="145">
        <f>'[2]TM BC TC'!$C$8</f>
        <v>58918159257</v>
      </c>
      <c r="H12" s="145">
        <f>'[2]TM BC TC'!$C$8</f>
        <v>58918159257</v>
      </c>
      <c r="I12" s="149">
        <f>'[3]TM BC TC'!$C$8</f>
        <v>42099574515</v>
      </c>
      <c r="J12" s="145">
        <f>'[4]TH kinh doanh co luong'!C8</f>
        <v>78492799708</v>
      </c>
      <c r="K12" s="132">
        <v>53801983333</v>
      </c>
    </row>
    <row r="13" spans="1:11" s="133" customFormat="1" ht="17.25" customHeight="1">
      <c r="A13" s="134" t="s">
        <v>172</v>
      </c>
      <c r="B13" s="136" t="s">
        <v>173</v>
      </c>
      <c r="C13" s="136"/>
      <c r="D13" s="136">
        <f t="shared" si="0"/>
        <v>4957016147</v>
      </c>
      <c r="E13" s="136">
        <f t="shared" si="1"/>
        <v>5711105527</v>
      </c>
      <c r="F13" s="134">
        <f>F14+F15</f>
        <v>16810830666</v>
      </c>
      <c r="G13" s="134">
        <f>G14+G15</f>
        <v>3634331716</v>
      </c>
      <c r="H13" s="134">
        <f>H14+H15</f>
        <v>3000320770</v>
      </c>
      <c r="I13" s="150">
        <f>I14+I15</f>
        <v>11099725139</v>
      </c>
      <c r="J13" s="134">
        <f>J14+J15</f>
        <v>11738402092</v>
      </c>
      <c r="K13" s="132">
        <v>6781385945</v>
      </c>
    </row>
    <row r="14" spans="1:11" s="144" customFormat="1" ht="17.25" customHeight="1">
      <c r="A14" s="57" t="s">
        <v>174</v>
      </c>
      <c r="B14" s="139" t="s">
        <v>175</v>
      </c>
      <c r="C14" s="139"/>
      <c r="D14" s="135">
        <f t="shared" si="0"/>
        <v>2489128116</v>
      </c>
      <c r="E14" s="135">
        <f t="shared" si="1"/>
        <v>1036761222</v>
      </c>
      <c r="F14" s="140">
        <f>'[2]Thu -Chi khac TBH'!$F$40</f>
        <v>5722527696</v>
      </c>
      <c r="G14" s="140">
        <f>'[5]TM BC TC'!$C$10</f>
        <v>2334272029</v>
      </c>
      <c r="H14" s="141">
        <v>1959906647</v>
      </c>
      <c r="I14" s="142">
        <f>'[3]TM BC TC'!$C$10</f>
        <v>4685766474</v>
      </c>
      <c r="J14" s="140">
        <f>'[4]Thu chi khac'!F40</f>
        <v>5649470803</v>
      </c>
      <c r="K14" s="143">
        <v>3160342687</v>
      </c>
    </row>
    <row r="15" spans="1:11" s="144" customFormat="1" ht="17.25" customHeight="1">
      <c r="A15" s="57" t="s">
        <v>176</v>
      </c>
      <c r="B15" s="135" t="s">
        <v>177</v>
      </c>
      <c r="C15" s="135"/>
      <c r="D15" s="135">
        <f t="shared" si="0"/>
        <v>2467888031</v>
      </c>
      <c r="E15" s="135">
        <f t="shared" si="1"/>
        <v>4674344305</v>
      </c>
      <c r="F15" s="140">
        <f>'[2]Thu -Chi khac TBH'!$E$40</f>
        <v>11088302970</v>
      </c>
      <c r="G15" s="140">
        <f>'[5]TM BC TC'!$C$11</f>
        <v>1300059687</v>
      </c>
      <c r="H15" s="141">
        <v>1040414123</v>
      </c>
      <c r="I15" s="142">
        <f>'[3]TM BC TC'!$C$11</f>
        <v>6413958665</v>
      </c>
      <c r="J15" s="140">
        <f>'[4]Thu chi khac'!E40</f>
        <v>6088931289</v>
      </c>
      <c r="K15" s="143">
        <v>3621043258</v>
      </c>
    </row>
    <row r="16" spans="1:11" s="133" customFormat="1" ht="17.25" customHeight="1">
      <c r="A16" s="134" t="s">
        <v>178</v>
      </c>
      <c r="B16" s="136" t="s">
        <v>179</v>
      </c>
      <c r="C16" s="136"/>
      <c r="D16" s="136">
        <f t="shared" si="0"/>
        <v>67116141325.16568</v>
      </c>
      <c r="E16" s="136">
        <f t="shared" si="1"/>
        <v>64057083406.75</v>
      </c>
      <c r="F16" s="134">
        <f>F7-F8-F11+F12+F13</f>
        <v>185770005034</v>
      </c>
      <c r="G16" s="134">
        <f>G7-G8-G11+G12+G13</f>
        <v>558968376407.6875</v>
      </c>
      <c r="H16" s="134">
        <f>H7-H8-H11+H12+H13</f>
        <v>525729084091.61</v>
      </c>
      <c r="I16" s="134">
        <f>I7-I8-I11+I12+I13</f>
        <v>121712921627.25</v>
      </c>
      <c r="J16" s="134">
        <f>J7-J8-J11+J12+J13</f>
        <v>227687702920.2209</v>
      </c>
      <c r="K16" s="132">
        <v>160571561595.0552</v>
      </c>
    </row>
    <row r="17" spans="1:11" s="144" customFormat="1" ht="17.25" customHeight="1">
      <c r="A17" s="57" t="s">
        <v>180</v>
      </c>
      <c r="B17" s="139" t="s">
        <v>181</v>
      </c>
      <c r="C17" s="139"/>
      <c r="D17" s="135">
        <f t="shared" si="0"/>
        <v>57934657577</v>
      </c>
      <c r="E17" s="135">
        <f t="shared" si="1"/>
        <v>34841406649</v>
      </c>
      <c r="F17" s="140">
        <f>'[2]TM BC TC'!$E$9</f>
        <v>126480274126</v>
      </c>
      <c r="G17" s="140">
        <f>'[5]TM BC TC'!$E$9</f>
        <v>48453356319</v>
      </c>
      <c r="H17" s="141">
        <v>71269084793</v>
      </c>
      <c r="I17" s="142">
        <f>'[3]TM BC TC'!$E$9</f>
        <v>91638867477</v>
      </c>
      <c r="J17" s="140">
        <f>'[4]TH kinh doanh co luong'!E9</f>
        <v>171711760790</v>
      </c>
      <c r="K17" s="143">
        <v>113777103213</v>
      </c>
    </row>
    <row r="18" spans="1:11" s="144" customFormat="1" ht="17.25" customHeight="1">
      <c r="A18" s="57" t="s">
        <v>182</v>
      </c>
      <c r="B18" s="139" t="s">
        <v>183</v>
      </c>
      <c r="C18" s="139"/>
      <c r="D18" s="135">
        <f t="shared" si="0"/>
        <v>38324009356</v>
      </c>
      <c r="E18" s="135">
        <f t="shared" si="1"/>
        <v>15534665118</v>
      </c>
      <c r="F18" s="140">
        <f>'[2]Thu -Chi BT TBH (2)'!$E$56</f>
        <v>79946260323</v>
      </c>
      <c r="G18" s="140">
        <f>'[5]TM BC TC'!$C$9</f>
        <v>24098274052</v>
      </c>
      <c r="H18" s="141">
        <v>39703400971</v>
      </c>
      <c r="I18" s="142">
        <f>'[3]TM BC TC'!$C$9</f>
        <v>64411595205</v>
      </c>
      <c r="J18" s="140">
        <f>'[4]TH kinh doanh co luong'!C9</f>
        <v>109740395639</v>
      </c>
      <c r="K18" s="143">
        <v>71416386283</v>
      </c>
    </row>
    <row r="19" spans="1:11" s="133" customFormat="1" ht="17.25" customHeight="1">
      <c r="A19" s="134" t="s">
        <v>184</v>
      </c>
      <c r="B19" s="136" t="s">
        <v>185</v>
      </c>
      <c r="C19" s="136"/>
      <c r="D19" s="136">
        <f t="shared" si="0"/>
        <v>19610648221</v>
      </c>
      <c r="E19" s="136">
        <f t="shared" si="1"/>
        <v>19306741531</v>
      </c>
      <c r="F19" s="134">
        <f>F17-F18</f>
        <v>46534013803</v>
      </c>
      <c r="G19" s="134">
        <f>G17-G18</f>
        <v>24355082267</v>
      </c>
      <c r="H19" s="134">
        <f>H17-H18</f>
        <v>31565683822</v>
      </c>
      <c r="I19" s="134">
        <f>I17-I18</f>
        <v>27227272272</v>
      </c>
      <c r="J19" s="134">
        <f>J17-J18</f>
        <v>61971365151</v>
      </c>
      <c r="K19" s="132">
        <v>42360716930</v>
      </c>
    </row>
    <row r="20" spans="1:11" s="144" customFormat="1" ht="17.25" customHeight="1">
      <c r="A20" s="57" t="s">
        <v>186</v>
      </c>
      <c r="B20" s="139" t="s">
        <v>187</v>
      </c>
      <c r="C20" s="139"/>
      <c r="D20" s="135">
        <f t="shared" si="0"/>
        <v>0</v>
      </c>
      <c r="E20" s="135">
        <f t="shared" si="1"/>
        <v>0</v>
      </c>
      <c r="F20" s="140">
        <v>0</v>
      </c>
      <c r="G20" s="140">
        <v>0</v>
      </c>
      <c r="H20" s="141">
        <v>0</v>
      </c>
      <c r="I20" s="142">
        <v>0</v>
      </c>
      <c r="J20" s="140">
        <v>0</v>
      </c>
      <c r="K20" s="143">
        <v>0</v>
      </c>
    </row>
    <row r="21" spans="1:11" s="144" customFormat="1" ht="17.25" customHeight="1">
      <c r="A21" s="57" t="s">
        <v>188</v>
      </c>
      <c r="B21" s="139" t="s">
        <v>189</v>
      </c>
      <c r="C21" s="139"/>
      <c r="D21" s="135">
        <f t="shared" si="0"/>
        <v>2026288839</v>
      </c>
      <c r="E21" s="135">
        <f t="shared" si="1"/>
        <v>2306271040</v>
      </c>
      <c r="F21" s="140">
        <v>18114059720</v>
      </c>
      <c r="G21" s="140">
        <f>'[5]TM BC TC'!$E$16-'[5]TM BC TC'!$C$19</f>
        <v>6203360401.159988</v>
      </c>
      <c r="H21" s="141">
        <v>644993465</v>
      </c>
      <c r="I21" s="142">
        <f>'[3]TM BC TC'!$E$16-'[3]TM BC TC'!$C$19</f>
        <v>15807788680</v>
      </c>
      <c r="J21" s="140">
        <f>'[4]TH kinh doanh co luong'!E16-'[4]TH kinh doanh co luong'!C18</f>
        <v>14114194182</v>
      </c>
      <c r="K21" s="143">
        <v>12087905343</v>
      </c>
    </row>
    <row r="22" spans="1:11" s="144" customFormat="1" ht="17.25" customHeight="1">
      <c r="A22" s="57" t="s">
        <v>190</v>
      </c>
      <c r="B22" s="139" t="s">
        <v>191</v>
      </c>
      <c r="C22" s="139"/>
      <c r="D22" s="135">
        <f t="shared" si="0"/>
        <v>1363351223.9699998</v>
      </c>
      <c r="E22" s="135">
        <f t="shared" si="1"/>
        <v>2511569648.7</v>
      </c>
      <c r="F22" s="140">
        <f>'[2]TM BC TC'!$E$17</f>
        <v>3528258956.49</v>
      </c>
      <c r="G22" s="140">
        <f>'[5]TM BC TC'!$E$17</f>
        <v>1486074277.6499999</v>
      </c>
      <c r="H22" s="141">
        <v>1511885422.71</v>
      </c>
      <c r="I22" s="142">
        <f>'[3]TM BC TC'!$E$17-'[3]TM BC TC'!$C$20</f>
        <v>1016689307.7900002</v>
      </c>
      <c r="J22" s="140">
        <f>'[4]TH kinh doanh co luong'!E17</f>
        <v>4563491056.95</v>
      </c>
      <c r="K22" s="143">
        <v>3200139832.98</v>
      </c>
    </row>
    <row r="23" spans="1:11" s="133" customFormat="1" ht="17.25" customHeight="1">
      <c r="A23" s="134" t="s">
        <v>192</v>
      </c>
      <c r="B23" s="136" t="s">
        <v>193</v>
      </c>
      <c r="C23" s="136"/>
      <c r="D23" s="136">
        <f t="shared" si="0"/>
        <v>36588517087</v>
      </c>
      <c r="E23" s="136">
        <f t="shared" si="1"/>
        <v>27930295489</v>
      </c>
      <c r="F23" s="134">
        <f>F24+F27</f>
        <v>91374839338</v>
      </c>
      <c r="G23" s="134">
        <f>G24+G27</f>
        <v>28626105656</v>
      </c>
      <c r="H23" s="134">
        <f>H24+H27</f>
        <v>37209902859</v>
      </c>
      <c r="I23" s="150">
        <f>I24+I27</f>
        <v>63444543849</v>
      </c>
      <c r="J23" s="134">
        <f>J24+J27</f>
        <v>111322166547</v>
      </c>
      <c r="K23" s="132">
        <v>74733649460</v>
      </c>
    </row>
    <row r="24" spans="1:11" s="144" customFormat="1" ht="17.25" customHeight="1">
      <c r="A24" s="57" t="s">
        <v>194</v>
      </c>
      <c r="B24" s="139" t="s">
        <v>195</v>
      </c>
      <c r="C24" s="139"/>
      <c r="D24" s="135">
        <f t="shared" si="0"/>
        <v>36095405378</v>
      </c>
      <c r="E24" s="135">
        <f t="shared" si="1"/>
        <v>27610916739</v>
      </c>
      <c r="F24" s="57">
        <f>SUM(F25:F26)</f>
        <v>90644226934</v>
      </c>
      <c r="G24" s="57">
        <f>SUM(G25:G26)</f>
        <v>28626105656</v>
      </c>
      <c r="H24" s="57">
        <f>SUM(H25:H26)</f>
        <v>37150313449</v>
      </c>
      <c r="I24" s="151">
        <f>SUM(I25:I26)</f>
        <v>63033310195</v>
      </c>
      <c r="J24" s="57">
        <f>SUM(J25:J26)</f>
        <v>110768527928</v>
      </c>
      <c r="K24" s="143">
        <v>74673122550</v>
      </c>
    </row>
    <row r="25" spans="1:11" s="144" customFormat="1" ht="17.25" customHeight="1">
      <c r="A25" s="152" t="s">
        <v>196</v>
      </c>
      <c r="B25" s="139" t="s">
        <v>197</v>
      </c>
      <c r="C25" s="139"/>
      <c r="D25" s="135">
        <f t="shared" si="0"/>
        <v>32110566884</v>
      </c>
      <c r="E25" s="135">
        <f t="shared" si="1"/>
        <v>24638763148</v>
      </c>
      <c r="F25" s="140">
        <f>'[2]TM BC TC'!$E$8</f>
        <v>75804926055</v>
      </c>
      <c r="G25" s="140">
        <f>'[5]TM BC TC'!$E$8</f>
        <v>23313025482</v>
      </c>
      <c r="H25" s="141">
        <v>34754051109</v>
      </c>
      <c r="I25" s="142">
        <f>'[3]TM BC TC'!$E$8</f>
        <v>51166162907</v>
      </c>
      <c r="J25" s="140">
        <f>'[4]TH kinh doanh co luong'!E8</f>
        <v>100057209750</v>
      </c>
      <c r="K25" s="143">
        <v>67946642866</v>
      </c>
    </row>
    <row r="26" spans="1:11" s="144" customFormat="1" ht="17.25" customHeight="1">
      <c r="A26" s="152" t="s">
        <v>198</v>
      </c>
      <c r="B26" s="139" t="s">
        <v>199</v>
      </c>
      <c r="C26" s="139"/>
      <c r="D26" s="135">
        <f t="shared" si="0"/>
        <v>3984838494</v>
      </c>
      <c r="E26" s="135">
        <f t="shared" si="1"/>
        <v>2972153591</v>
      </c>
      <c r="F26" s="140">
        <f>'[2]Thu -Chi khac TBH'!$I$40</f>
        <v>14839300879</v>
      </c>
      <c r="G26" s="140">
        <f>'[5]TM BC TC'!$E$10</f>
        <v>5313080174</v>
      </c>
      <c r="H26" s="141">
        <v>2396262340</v>
      </c>
      <c r="I26" s="142">
        <f>'[3]TM BC TC'!$E$10</f>
        <v>11867147288</v>
      </c>
      <c r="J26" s="140">
        <f>'[4]TH kinh doanh co luong'!E10</f>
        <v>10711318178</v>
      </c>
      <c r="K26" s="143">
        <v>6726479684</v>
      </c>
    </row>
    <row r="27" spans="1:11" s="144" customFormat="1" ht="17.25" customHeight="1">
      <c r="A27" s="57" t="s">
        <v>200</v>
      </c>
      <c r="B27" s="139" t="s">
        <v>201</v>
      </c>
      <c r="C27" s="139"/>
      <c r="D27" s="135">
        <f t="shared" si="0"/>
        <v>493111709</v>
      </c>
      <c r="E27" s="135">
        <f t="shared" si="1"/>
        <v>319378750</v>
      </c>
      <c r="F27" s="140">
        <f>'[2]Thu -Chi khac TBH'!$H$40</f>
        <v>730612404</v>
      </c>
      <c r="G27" s="140">
        <v>0</v>
      </c>
      <c r="H27" s="141">
        <v>59589410</v>
      </c>
      <c r="I27" s="142">
        <f>'[3]TM BC TC'!$E$11</f>
        <v>411233654</v>
      </c>
      <c r="J27" s="140">
        <f>'[4]TH kinh doanh co luong'!E11</f>
        <v>553638619</v>
      </c>
      <c r="K27" s="143">
        <v>60526910</v>
      </c>
    </row>
    <row r="28" spans="1:11" s="133" customFormat="1" ht="17.25" customHeight="1">
      <c r="A28" s="153" t="s">
        <v>202</v>
      </c>
      <c r="B28" s="136" t="s">
        <v>203</v>
      </c>
      <c r="C28" s="136"/>
      <c r="D28" s="136">
        <f t="shared" si="0"/>
        <v>59588805370.97</v>
      </c>
      <c r="E28" s="136">
        <f t="shared" si="1"/>
        <v>52054877708.69998</v>
      </c>
      <c r="F28" s="134">
        <f>F19+F21+F22+F23</f>
        <v>159551171817.49</v>
      </c>
      <c r="G28" s="134">
        <f>G19+G21+G22+G23</f>
        <v>60670622601.80999</v>
      </c>
      <c r="H28" s="134">
        <f>H19+H21+H22+H23</f>
        <v>70932465568.70999</v>
      </c>
      <c r="I28" s="150">
        <f>I19+I21+I22+I23</f>
        <v>107496294108.79001</v>
      </c>
      <c r="J28" s="134">
        <f>J19+J21+J22+J23</f>
        <v>191971216936.95</v>
      </c>
      <c r="K28" s="132">
        <v>132382411565.98001</v>
      </c>
    </row>
    <row r="29" spans="1:11" s="133" customFormat="1" ht="17.25" customHeight="1">
      <c r="A29" s="134" t="s">
        <v>204</v>
      </c>
      <c r="B29" s="136" t="s">
        <v>205</v>
      </c>
      <c r="C29" s="136"/>
      <c r="D29" s="136">
        <f t="shared" si="0"/>
        <v>7527335954.195679</v>
      </c>
      <c r="E29" s="136">
        <f t="shared" si="1"/>
        <v>12002205698.050018</v>
      </c>
      <c r="F29" s="134">
        <f>F16-F28</f>
        <v>26218833216.51001</v>
      </c>
      <c r="G29" s="134">
        <f>G16-G28</f>
        <v>498297753805.8775</v>
      </c>
      <c r="H29" s="134">
        <f>H16-H28</f>
        <v>454796618522.9</v>
      </c>
      <c r="I29" s="150">
        <f>I16-I28</f>
        <v>14216627518.459991</v>
      </c>
      <c r="J29" s="134">
        <f>J16-J28</f>
        <v>35716485983.270874</v>
      </c>
      <c r="K29" s="132">
        <v>28189150029.075195</v>
      </c>
    </row>
    <row r="30" spans="1:11" s="144" customFormat="1" ht="17.25" customHeight="1">
      <c r="A30" s="57" t="s">
        <v>206</v>
      </c>
      <c r="B30" s="139" t="s">
        <v>207</v>
      </c>
      <c r="C30" s="139"/>
      <c r="D30" s="135">
        <f t="shared" si="0"/>
        <v>-100213117</v>
      </c>
      <c r="E30" s="135">
        <f t="shared" si="1"/>
        <v>88002868</v>
      </c>
      <c r="F30" s="140">
        <f>'[2]CLTG'!$E$10</f>
        <v>125122897</v>
      </c>
      <c r="G30" s="140">
        <f>'[5]TM BC TC'!$C$15</f>
        <v>36414009</v>
      </c>
      <c r="H30" s="141">
        <v>70123386</v>
      </c>
      <c r="I30" s="142">
        <f>'[3]TM BC TC'!$C$15</f>
        <v>37120029</v>
      </c>
      <c r="J30" s="140">
        <f>-'[4]TH kinh doanh co luong'!E13</f>
        <v>-257761989</v>
      </c>
      <c r="K30" s="143">
        <v>-157548872</v>
      </c>
    </row>
    <row r="31" spans="1:11" s="144" customFormat="1" ht="17.25" customHeight="1">
      <c r="A31" s="57" t="s">
        <v>208</v>
      </c>
      <c r="B31" s="139" t="s">
        <v>209</v>
      </c>
      <c r="C31" s="139"/>
      <c r="D31" s="135">
        <f t="shared" si="0"/>
        <v>5827285144</v>
      </c>
      <c r="E31" s="135">
        <f t="shared" si="1"/>
        <v>5670810636</v>
      </c>
      <c r="F31" s="140">
        <f>'[2]TM BC TC'!$E$13</f>
        <v>14762029058</v>
      </c>
      <c r="G31" s="140">
        <f>'[5]TM BC TC'!$E$13</f>
        <v>4532826576</v>
      </c>
      <c r="H31" s="141">
        <v>4591167955</v>
      </c>
      <c r="I31" s="142">
        <f>'[3]TM BC TC'!$E$13</f>
        <v>9091218422</v>
      </c>
      <c r="J31" s="140">
        <f>'[4]TH kinh doanh co luong'!E12-80000000</f>
        <v>15520154180</v>
      </c>
      <c r="K31" s="143">
        <v>9692869036</v>
      </c>
    </row>
    <row r="32" spans="1:11" s="133" customFormat="1" ht="17.25" customHeight="1">
      <c r="A32" s="134" t="s">
        <v>210</v>
      </c>
      <c r="B32" s="136" t="s">
        <v>211</v>
      </c>
      <c r="C32" s="136"/>
      <c r="D32" s="136">
        <f t="shared" si="0"/>
        <v>1599837693.1956787</v>
      </c>
      <c r="E32" s="136">
        <f t="shared" si="1"/>
        <v>6419397930.050018</v>
      </c>
      <c r="F32" s="134">
        <f>F29+F30-F31</f>
        <v>11581927055.51001</v>
      </c>
      <c r="G32" s="134">
        <f>G29+G30-G31</f>
        <v>493801341238.8775</v>
      </c>
      <c r="H32" s="134">
        <f>H29+H30-H31</f>
        <v>450275573953.9</v>
      </c>
      <c r="I32" s="150">
        <f>I29+I30-I31</f>
        <v>5162529125.459991</v>
      </c>
      <c r="J32" s="134">
        <f>J29+J30-J31</f>
        <v>19938569814.270874</v>
      </c>
      <c r="K32" s="132">
        <v>18338732121.075195</v>
      </c>
    </row>
    <row r="33" spans="1:11" s="144" customFormat="1" ht="17.25" customHeight="1">
      <c r="A33" s="57" t="s">
        <v>212</v>
      </c>
      <c r="B33" s="139" t="s">
        <v>213</v>
      </c>
      <c r="C33" s="139"/>
      <c r="D33" s="135">
        <f t="shared" si="0"/>
        <v>11322508839</v>
      </c>
      <c r="E33" s="135">
        <f t="shared" si="1"/>
        <v>11943639779</v>
      </c>
      <c r="F33" s="140">
        <f>'[2]TM BC TC'!$C$12</f>
        <v>39650791252</v>
      </c>
      <c r="G33" s="140">
        <f>'[5]TM BC TC'!$C$12+247897787</f>
        <v>11875382907</v>
      </c>
      <c r="H33" s="141">
        <v>14351070716</v>
      </c>
      <c r="I33" s="142">
        <f>'[3]TM BC TC'!$C$12</f>
        <v>27707151473</v>
      </c>
      <c r="J33" s="140">
        <f>'[4]TH kinh doanh co luong'!C12</f>
        <v>40684840432</v>
      </c>
      <c r="K33" s="143">
        <v>29362331593</v>
      </c>
    </row>
    <row r="34" spans="1:11" s="144" customFormat="1" ht="17.25" customHeight="1">
      <c r="A34" s="57" t="s">
        <v>214</v>
      </c>
      <c r="B34" s="139" t="s">
        <v>215</v>
      </c>
      <c r="C34" s="139"/>
      <c r="D34" s="135">
        <f t="shared" si="0"/>
        <v>80000000</v>
      </c>
      <c r="E34" s="135">
        <f t="shared" si="1"/>
        <v>-48601187</v>
      </c>
      <c r="F34" s="140">
        <f>'[2]TM BC TC'!$E$12</f>
        <v>77481221</v>
      </c>
      <c r="G34" s="140">
        <v>0</v>
      </c>
      <c r="H34" s="141">
        <v>0</v>
      </c>
      <c r="I34" s="142">
        <f>'[3]TM BC TC'!$E$12</f>
        <v>126082408</v>
      </c>
      <c r="J34" s="140">
        <v>80000000</v>
      </c>
      <c r="K34" s="143">
        <v>0</v>
      </c>
    </row>
    <row r="35" spans="1:11" s="133" customFormat="1" ht="17.25" customHeight="1">
      <c r="A35" s="134" t="s">
        <v>216</v>
      </c>
      <c r="B35" s="136" t="s">
        <v>217</v>
      </c>
      <c r="C35" s="136"/>
      <c r="D35" s="136">
        <f t="shared" si="0"/>
        <v>11242508839</v>
      </c>
      <c r="E35" s="136">
        <f t="shared" si="1"/>
        <v>11992240966</v>
      </c>
      <c r="F35" s="134">
        <f>F33-F34</f>
        <v>39573310031</v>
      </c>
      <c r="G35" s="134">
        <f>G33-G34</f>
        <v>11875382907</v>
      </c>
      <c r="H35" s="134">
        <f>H33-H34</f>
        <v>14351070716</v>
      </c>
      <c r="I35" s="150">
        <f>I33-I34</f>
        <v>27581069065</v>
      </c>
      <c r="J35" s="134">
        <f>J33-J34</f>
        <v>40604840432</v>
      </c>
      <c r="K35" s="132">
        <v>29362331593</v>
      </c>
    </row>
    <row r="36" spans="1:11" s="144" customFormat="1" ht="17.25" customHeight="1">
      <c r="A36" s="57" t="s">
        <v>218</v>
      </c>
      <c r="B36" s="139" t="s">
        <v>219</v>
      </c>
      <c r="C36" s="139"/>
      <c r="D36" s="135">
        <f t="shared" si="0"/>
        <v>6000000</v>
      </c>
      <c r="E36" s="135">
        <f t="shared" si="1"/>
        <v>52553456</v>
      </c>
      <c r="F36" s="140">
        <f>'[2]TM BC TC'!$C$16</f>
        <v>52553456</v>
      </c>
      <c r="G36" s="140"/>
      <c r="H36" s="141">
        <v>0</v>
      </c>
      <c r="I36" s="142">
        <v>0</v>
      </c>
      <c r="J36" s="140">
        <v>6000000</v>
      </c>
      <c r="K36" s="143">
        <v>0</v>
      </c>
    </row>
    <row r="37" spans="1:11" s="144" customFormat="1" ht="17.25" customHeight="1">
      <c r="A37" s="57" t="s">
        <v>220</v>
      </c>
      <c r="B37" s="139" t="s">
        <v>221</v>
      </c>
      <c r="C37" s="139"/>
      <c r="D37" s="135">
        <f t="shared" si="0"/>
        <v>0</v>
      </c>
      <c r="E37" s="135">
        <f t="shared" si="1"/>
        <v>0</v>
      </c>
      <c r="F37" s="140">
        <v>0</v>
      </c>
      <c r="G37" s="140"/>
      <c r="H37" s="141">
        <v>0</v>
      </c>
      <c r="I37" s="142">
        <v>0</v>
      </c>
      <c r="J37" s="140">
        <v>0</v>
      </c>
      <c r="K37" s="143">
        <v>0</v>
      </c>
    </row>
    <row r="38" spans="1:11" s="133" customFormat="1" ht="17.25" customHeight="1">
      <c r="A38" s="134" t="s">
        <v>222</v>
      </c>
      <c r="B38" s="136" t="s">
        <v>223</v>
      </c>
      <c r="C38" s="136"/>
      <c r="D38" s="136">
        <f t="shared" si="0"/>
        <v>6000000</v>
      </c>
      <c r="E38" s="136">
        <f t="shared" si="1"/>
        <v>52553456</v>
      </c>
      <c r="F38" s="134">
        <f>F36-F37</f>
        <v>52553456</v>
      </c>
      <c r="G38" s="134">
        <f>G36-G37</f>
        <v>0</v>
      </c>
      <c r="H38" s="134">
        <f>H36-H37</f>
        <v>0</v>
      </c>
      <c r="I38" s="150">
        <f>I36-I37</f>
        <v>0</v>
      </c>
      <c r="J38" s="134">
        <f>J36-J37</f>
        <v>6000000</v>
      </c>
      <c r="K38" s="132">
        <v>0</v>
      </c>
    </row>
    <row r="39" spans="1:11" s="133" customFormat="1" ht="17.25" customHeight="1">
      <c r="A39" s="134" t="s">
        <v>224</v>
      </c>
      <c r="B39" s="136" t="s">
        <v>225</v>
      </c>
      <c r="C39" s="136"/>
      <c r="D39" s="136">
        <f t="shared" si="0"/>
        <v>12848346532.195679</v>
      </c>
      <c r="E39" s="136">
        <f t="shared" si="1"/>
        <v>18464192352.05002</v>
      </c>
      <c r="F39" s="134">
        <f>F32+F35+F38</f>
        <v>51207790542.51001</v>
      </c>
      <c r="G39" s="134">
        <f>G32+G35+G38</f>
        <v>505676724145.8775</v>
      </c>
      <c r="H39" s="134">
        <f>H32+H35+H38</f>
        <v>464626644669.9</v>
      </c>
      <c r="I39" s="134">
        <f>I32+I35+I38</f>
        <v>32743598190.45999</v>
      </c>
      <c r="J39" s="134">
        <f>J32+J35+J38</f>
        <v>60549410246.270874</v>
      </c>
      <c r="K39" s="132">
        <v>47701063714.075195</v>
      </c>
    </row>
    <row r="40" spans="1:11" s="133" customFormat="1" ht="33" customHeight="1">
      <c r="A40" s="154" t="s">
        <v>226</v>
      </c>
      <c r="B40" s="136" t="s">
        <v>227</v>
      </c>
      <c r="C40" s="136"/>
      <c r="D40" s="136">
        <f t="shared" si="0"/>
        <v>0</v>
      </c>
      <c r="E40" s="136">
        <f t="shared" si="1"/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5137511836</v>
      </c>
      <c r="K40" s="132">
        <v>5137511836</v>
      </c>
    </row>
    <row r="41" spans="1:11" ht="17.25" customHeight="1">
      <c r="A41" s="134" t="s">
        <v>228</v>
      </c>
      <c r="B41" s="136" t="s">
        <v>229</v>
      </c>
      <c r="C41" s="136"/>
      <c r="D41" s="136">
        <f t="shared" si="0"/>
        <v>12848346532.195679</v>
      </c>
      <c r="E41" s="136">
        <f t="shared" si="1"/>
        <v>18464192352.05002</v>
      </c>
      <c r="F41" s="134">
        <f>F39</f>
        <v>51207790542.51001</v>
      </c>
      <c r="G41" s="134">
        <f>G39</f>
        <v>505676724145.8775</v>
      </c>
      <c r="H41" s="134">
        <f>H39</f>
        <v>464626644669.9</v>
      </c>
      <c r="I41" s="150">
        <f>I39</f>
        <v>32743598190.45999</v>
      </c>
      <c r="J41" s="134">
        <f>J39</f>
        <v>60549410246.270874</v>
      </c>
      <c r="K41" s="138">
        <v>47701063714.075195</v>
      </c>
    </row>
    <row r="42" spans="1:11" s="144" customFormat="1" ht="17.25" customHeight="1">
      <c r="A42" s="57" t="s">
        <v>230</v>
      </c>
      <c r="B42" s="139" t="s">
        <v>231</v>
      </c>
      <c r="C42" s="139"/>
      <c r="D42" s="135">
        <f t="shared" si="0"/>
        <v>12848346532.195679</v>
      </c>
      <c r="E42" s="135">
        <f t="shared" si="1"/>
        <v>18464192352.05002</v>
      </c>
      <c r="F42" s="140">
        <f>F41</f>
        <v>51207790542.51001</v>
      </c>
      <c r="G42" s="140">
        <f>G41</f>
        <v>505676724145.8775</v>
      </c>
      <c r="H42" s="140">
        <f>H41</f>
        <v>464626644669.9</v>
      </c>
      <c r="I42" s="142">
        <f>I41</f>
        <v>32743598190.45999</v>
      </c>
      <c r="J42" s="140">
        <f>J41-J40</f>
        <v>55411898410.270874</v>
      </c>
      <c r="K42" s="143">
        <v>42563551878.075195</v>
      </c>
    </row>
    <row r="43" spans="1:11" s="144" customFormat="1" ht="17.25" customHeight="1">
      <c r="A43" s="107" t="s">
        <v>232</v>
      </c>
      <c r="B43" s="155" t="s">
        <v>233</v>
      </c>
      <c r="C43" s="155"/>
      <c r="D43" s="156">
        <v>1798768514</v>
      </c>
      <c r="E43" s="156">
        <f t="shared" si="1"/>
        <v>2050000000</v>
      </c>
      <c r="F43" s="157">
        <f>'[2]CDKT - KQKD (Sua doi)'!$D$60</f>
        <v>5550000000</v>
      </c>
      <c r="G43" s="157">
        <v>2465923492</v>
      </c>
      <c r="H43" s="158">
        <v>2713531177.8260016</v>
      </c>
      <c r="I43" s="159">
        <f>'[3]BCDKT-KQKD QII'!$D$55</f>
        <v>3500000000</v>
      </c>
      <c r="J43" s="157">
        <f>J42*14%</f>
        <v>7757665777.437923</v>
      </c>
      <c r="K43" s="143">
        <v>5958897262.930528</v>
      </c>
    </row>
    <row r="44" spans="1:11" ht="22.5" customHeight="1">
      <c r="A44" s="160" t="s">
        <v>234</v>
      </c>
      <c r="B44" s="161" t="s">
        <v>235</v>
      </c>
      <c r="C44" s="161"/>
      <c r="D44" s="162">
        <f t="shared" si="0"/>
        <v>11049578017.688278</v>
      </c>
      <c r="E44" s="162">
        <f t="shared" si="1"/>
        <v>16414192352.050018</v>
      </c>
      <c r="F44" s="160">
        <f>F42-F43</f>
        <v>45657790542.51001</v>
      </c>
      <c r="G44" s="160">
        <f>G42-G43</f>
        <v>503210800653.8775</v>
      </c>
      <c r="H44" s="163">
        <v>16668834378.074007</v>
      </c>
      <c r="I44" s="164">
        <f>I42-I43</f>
        <v>29243598190.45999</v>
      </c>
      <c r="J44" s="160">
        <f>J41-J43</f>
        <v>52791744468.83295</v>
      </c>
      <c r="K44" s="165">
        <v>41742166451.14467</v>
      </c>
    </row>
    <row r="45" spans="1:11" s="167" customFormat="1" ht="29.25" customHeight="1">
      <c r="A45" s="166" t="s">
        <v>236</v>
      </c>
      <c r="J45" s="168"/>
      <c r="K45" s="169"/>
    </row>
    <row r="46" spans="1:11" s="144" customFormat="1" ht="27" customHeight="1">
      <c r="A46" s="170" t="s">
        <v>237</v>
      </c>
      <c r="B46" s="170"/>
      <c r="C46" s="170"/>
      <c r="D46" s="170"/>
      <c r="E46" s="170"/>
      <c r="F46" s="170" t="s">
        <v>238</v>
      </c>
      <c r="G46" s="171">
        <f>G41-15021841180</f>
        <v>490654882965.8775</v>
      </c>
      <c r="J46" s="116"/>
      <c r="K46" s="172"/>
    </row>
    <row r="47" spans="1:5" ht="15">
      <c r="A47" s="173"/>
      <c r="B47" s="173"/>
      <c r="C47" s="173"/>
      <c r="D47" s="173"/>
      <c r="E47" s="173"/>
    </row>
    <row r="48" spans="1:5" ht="15">
      <c r="A48" s="173"/>
      <c r="B48" s="173"/>
      <c r="C48" s="173"/>
      <c r="D48" s="173"/>
      <c r="E48" s="173"/>
    </row>
    <row r="49" spans="1:5" ht="12.75" customHeight="1">
      <c r="A49" s="173"/>
      <c r="B49" s="173"/>
      <c r="C49" s="173"/>
      <c r="D49" s="173"/>
      <c r="E49" s="173"/>
    </row>
    <row r="50" spans="1:5" ht="8.25" customHeight="1">
      <c r="A50" s="173"/>
      <c r="B50" s="173"/>
      <c r="C50" s="173"/>
      <c r="D50" s="173"/>
      <c r="E50" s="173"/>
    </row>
    <row r="51" spans="1:5" ht="18" customHeight="1">
      <c r="A51" s="174"/>
      <c r="B51" s="175"/>
      <c r="C51" s="175"/>
      <c r="D51" s="175"/>
      <c r="E51" s="175"/>
    </row>
    <row r="52" spans="2:11" s="167" customFormat="1" ht="6" customHeight="1" hidden="1">
      <c r="B52" s="176"/>
      <c r="C52" s="176"/>
      <c r="D52" s="176"/>
      <c r="E52" s="176"/>
      <c r="J52" s="168"/>
      <c r="K52" s="169"/>
    </row>
    <row r="53" spans="1:6" ht="35.25" customHeight="1">
      <c r="A53" s="177" t="s">
        <v>239</v>
      </c>
      <c r="F53" s="176" t="s">
        <v>240</v>
      </c>
    </row>
  </sheetData>
  <mergeCells count="7">
    <mergeCell ref="A2:J2"/>
    <mergeCell ref="A3:J3"/>
    <mergeCell ref="A5:A6"/>
    <mergeCell ref="B5:B6"/>
    <mergeCell ref="C5:C6"/>
    <mergeCell ref="D5:E5"/>
    <mergeCell ref="F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Cong Cong</cp:lastModifiedBy>
  <dcterms:created xsi:type="dcterms:W3CDTF">2007-10-19T07:03:23Z</dcterms:created>
  <dcterms:modified xsi:type="dcterms:W3CDTF">2007-10-18T07:57:39Z</dcterms:modified>
  <cp:category/>
  <cp:version/>
  <cp:contentType/>
  <cp:contentStatus/>
</cp:coreProperties>
</file>